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ink/ink1.xml" ContentType="application/inkml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ink/ink2.xml" ContentType="application/inkml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V Electra\Estonia-2021\Expedition\Cruise report\Indesign layout\Estonia_final\Appendices\"/>
    </mc:Choice>
  </mc:AlternateContent>
  <xr:revisionPtr revIDLastSave="0" documentId="8_{F6D923D8-E13E-422B-BDC7-240E9C99B481}" xr6:coauthVersionLast="36" xr6:coauthVersionMax="36" xr10:uidLastSave="{00000000-0000-0000-0000-000000000000}"/>
  <bookViews>
    <workbookView xWindow="0" yWindow="0" windowWidth="23107" windowHeight="7393" tabRatio="754" xr2:uid="{FCF8327C-7915-41F5-A73E-55C80D01DD70}"/>
  </bookViews>
  <sheets>
    <sheet name="Section Length" sheetId="10" r:id="rId1"/>
    <sheet name="Undrained Shear Strength" sheetId="1" r:id="rId2"/>
    <sheet name="LOI" sheetId="4" r:id="rId3"/>
    <sheet name="PC2 Grain Size" sheetId="5" r:id="rId4"/>
    <sheet name="PC3 Grain Size" sheetId="9" r:id="rId5"/>
    <sheet name="Sieved Grain Size" sheetId="6" r:id="rId6"/>
    <sheet name="Avg PC2 Grain Size from PSA" sheetId="7" r:id="rId7"/>
    <sheet name="Avg PC3 Grain Size from PS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9" l="1"/>
  <c r="D63" i="1"/>
  <c r="D64" i="1"/>
  <c r="D65" i="1"/>
  <c r="D66" i="1"/>
  <c r="D67" i="1"/>
  <c r="D68" i="1"/>
  <c r="D69" i="1"/>
  <c r="D70" i="1"/>
  <c r="D62" i="1"/>
  <c r="D14" i="1"/>
  <c r="D47" i="1"/>
  <c r="B25" i="6"/>
  <c r="B24" i="6"/>
  <c r="B18" i="9"/>
  <c r="B17" i="9"/>
  <c r="B39" i="5"/>
  <c r="B38" i="5"/>
  <c r="B37" i="5"/>
  <c r="B36" i="5"/>
  <c r="N57" i="1"/>
  <c r="N56" i="1"/>
  <c r="F7" i="9" s="1"/>
  <c r="N25" i="1"/>
  <c r="N24" i="1"/>
  <c r="N23" i="1"/>
  <c r="N22" i="1"/>
  <c r="N13" i="1"/>
  <c r="N12" i="1"/>
  <c r="C14" i="10"/>
  <c r="B15" i="10" s="1"/>
  <c r="C2" i="10"/>
  <c r="B3" i="10" s="1"/>
  <c r="C23" i="9"/>
  <c r="B23" i="9"/>
  <c r="C22" i="9"/>
  <c r="B22" i="9"/>
  <c r="DD25" i="7"/>
  <c r="DE3" i="7"/>
  <c r="DE4" i="7"/>
  <c r="DE5" i="7"/>
  <c r="DE6" i="7"/>
  <c r="DE7" i="7"/>
  <c r="DE8" i="7"/>
  <c r="DE9" i="7"/>
  <c r="DE10" i="7"/>
  <c r="DE11" i="7"/>
  <c r="DE12" i="7"/>
  <c r="DE13" i="7"/>
  <c r="DE14" i="7"/>
  <c r="DE15" i="7"/>
  <c r="DE16" i="7"/>
  <c r="DE17" i="7"/>
  <c r="DE18" i="7"/>
  <c r="DE19" i="7"/>
  <c r="DE20" i="7"/>
  <c r="DE21" i="7"/>
  <c r="DE22" i="7"/>
  <c r="DE23" i="7"/>
  <c r="DE24" i="7"/>
  <c r="DE25" i="7"/>
  <c r="DE26" i="7"/>
  <c r="DE27" i="7"/>
  <c r="DE28" i="7"/>
  <c r="DE29" i="7"/>
  <c r="DE30" i="7"/>
  <c r="DE31" i="7"/>
  <c r="DE2" i="7"/>
  <c r="DD3" i="7"/>
  <c r="DD4" i="7"/>
  <c r="DD5" i="7"/>
  <c r="DD6" i="7"/>
  <c r="DD7" i="7"/>
  <c r="DD8" i="7"/>
  <c r="DD9" i="7"/>
  <c r="DD10" i="7"/>
  <c r="DD11" i="7"/>
  <c r="DD12" i="7"/>
  <c r="DD13" i="7"/>
  <c r="DD14" i="7"/>
  <c r="DD15" i="7"/>
  <c r="DD16" i="7"/>
  <c r="DD17" i="7"/>
  <c r="DD18" i="7"/>
  <c r="DD19" i="7"/>
  <c r="DD20" i="7"/>
  <c r="DD21" i="7"/>
  <c r="DD22" i="7"/>
  <c r="DD23" i="7"/>
  <c r="DD24" i="7"/>
  <c r="DD26" i="7"/>
  <c r="DD27" i="7"/>
  <c r="DD28" i="7"/>
  <c r="DD29" i="7"/>
  <c r="DD30" i="7"/>
  <c r="DD31" i="7"/>
  <c r="DD2" i="7"/>
  <c r="DD3" i="8"/>
  <c r="DD4" i="8"/>
  <c r="DD5" i="8"/>
  <c r="DD6" i="8"/>
  <c r="DD7" i="8"/>
  <c r="DD8" i="8"/>
  <c r="DD9" i="8"/>
  <c r="DD10" i="8"/>
  <c r="DD11" i="8"/>
  <c r="DD12" i="8"/>
  <c r="DD13" i="8"/>
  <c r="DD2" i="8"/>
  <c r="DC3" i="8"/>
  <c r="DC4" i="8"/>
  <c r="DC5" i="8"/>
  <c r="DC6" i="8"/>
  <c r="DC7" i="8"/>
  <c r="DC8" i="8"/>
  <c r="DC9" i="8"/>
  <c r="DC10" i="8"/>
  <c r="DC11" i="8"/>
  <c r="DC12" i="8"/>
  <c r="DC13" i="8"/>
  <c r="DC2" i="8"/>
  <c r="DB3" i="8"/>
  <c r="DB4" i="8"/>
  <c r="DB5" i="8"/>
  <c r="DB6" i="8"/>
  <c r="DB7" i="8"/>
  <c r="DB8" i="8"/>
  <c r="DB9" i="8"/>
  <c r="DB10" i="8"/>
  <c r="DB11" i="8"/>
  <c r="DB12" i="8"/>
  <c r="DB13" i="8"/>
  <c r="DA3" i="8"/>
  <c r="DA4" i="8"/>
  <c r="DA5" i="8"/>
  <c r="DA6" i="8"/>
  <c r="DA7" i="8"/>
  <c r="DA8" i="8"/>
  <c r="DA9" i="8"/>
  <c r="DA10" i="8"/>
  <c r="DA11" i="8"/>
  <c r="DA12" i="8"/>
  <c r="DA13" i="8"/>
  <c r="DB2" i="8"/>
  <c r="DA2" i="8"/>
  <c r="DC3" i="7"/>
  <c r="DC4" i="7"/>
  <c r="DC5" i="7"/>
  <c r="DC6" i="7"/>
  <c r="DC7" i="7"/>
  <c r="DC8" i="7"/>
  <c r="DC9" i="7"/>
  <c r="DC10" i="7"/>
  <c r="DC11" i="7"/>
  <c r="DC12" i="7"/>
  <c r="DC13" i="7"/>
  <c r="DC14" i="7"/>
  <c r="DC15" i="7"/>
  <c r="DC16" i="7"/>
  <c r="DC17" i="7"/>
  <c r="DC18" i="7"/>
  <c r="DC19" i="7"/>
  <c r="DC20" i="7"/>
  <c r="DC21" i="7"/>
  <c r="DC22" i="7"/>
  <c r="DC23" i="7"/>
  <c r="DC24" i="7"/>
  <c r="DC25" i="7"/>
  <c r="DC26" i="7"/>
  <c r="DC27" i="7"/>
  <c r="DC28" i="7"/>
  <c r="DC29" i="7"/>
  <c r="DC30" i="7"/>
  <c r="DC31" i="7"/>
  <c r="DB3" i="7"/>
  <c r="DB4" i="7"/>
  <c r="DB5" i="7"/>
  <c r="DB6" i="7"/>
  <c r="DB7" i="7"/>
  <c r="DB8" i="7"/>
  <c r="DB9" i="7"/>
  <c r="DB10" i="7"/>
  <c r="DB11" i="7"/>
  <c r="DB12" i="7"/>
  <c r="DB13" i="7"/>
  <c r="DB14" i="7"/>
  <c r="DB15" i="7"/>
  <c r="DB16" i="7"/>
  <c r="DB17" i="7"/>
  <c r="DB18" i="7"/>
  <c r="DB19" i="7"/>
  <c r="DB20" i="7"/>
  <c r="DB21" i="7"/>
  <c r="DB22" i="7"/>
  <c r="DB23" i="7"/>
  <c r="DB24" i="7"/>
  <c r="DB25" i="7"/>
  <c r="DB26" i="7"/>
  <c r="DB27" i="7"/>
  <c r="DB28" i="7"/>
  <c r="DB29" i="7"/>
  <c r="DB30" i="7"/>
  <c r="DB31" i="7"/>
  <c r="DC2" i="7"/>
  <c r="DB2" i="7"/>
  <c r="E17" i="6" l="1"/>
  <c r="C15" i="10"/>
  <c r="C9" i="10"/>
  <c r="B10" i="10" s="1"/>
  <c r="C7" i="10"/>
  <c r="B8" i="10" s="1"/>
  <c r="C10" i="10"/>
  <c r="C8" i="10"/>
  <c r="B9" i="10" s="1"/>
  <c r="C3" i="10"/>
  <c r="E16" i="6"/>
  <c r="E6" i="6"/>
  <c r="E18" i="6"/>
  <c r="F13" i="9"/>
  <c r="F12" i="9"/>
  <c r="F11" i="9"/>
  <c r="F10" i="9"/>
  <c r="F8" i="9"/>
  <c r="F9" i="9"/>
  <c r="F6" i="9"/>
  <c r="E7" i="6"/>
  <c r="E5" i="6"/>
  <c r="U9" i="6"/>
  <c r="U10" i="6"/>
  <c r="U2" i="6"/>
  <c r="U3" i="6"/>
  <c r="U4" i="6"/>
  <c r="U5" i="6"/>
  <c r="U6" i="6"/>
  <c r="U8" i="6"/>
  <c r="W7" i="6"/>
  <c r="W6" i="6"/>
  <c r="W5" i="6"/>
  <c r="W9" i="6"/>
  <c r="W10" i="6"/>
  <c r="W2" i="6"/>
  <c r="W3" i="6"/>
  <c r="W4" i="6"/>
  <c r="W8" i="6"/>
  <c r="V9" i="6"/>
  <c r="V10" i="6"/>
  <c r="V2" i="6"/>
  <c r="V3" i="6"/>
  <c r="V4" i="6"/>
  <c r="V5" i="6"/>
  <c r="V6" i="6"/>
  <c r="V7" i="6"/>
  <c r="V8" i="6"/>
  <c r="AD9" i="6"/>
  <c r="AD10" i="6"/>
  <c r="AD2" i="6"/>
  <c r="AD3" i="6"/>
  <c r="AD4" i="6"/>
  <c r="AD5" i="6"/>
  <c r="M5" i="6" s="1"/>
  <c r="Q5" i="6" s="1"/>
  <c r="AD6" i="6"/>
  <c r="AD7" i="6"/>
  <c r="M7" i="6" s="1"/>
  <c r="Q7" i="6" s="1"/>
  <c r="AD8" i="6"/>
  <c r="AC9" i="6"/>
  <c r="AC10" i="6"/>
  <c r="AC2" i="6"/>
  <c r="AC3" i="6"/>
  <c r="AC4" i="6"/>
  <c r="AC5" i="6"/>
  <c r="AC6" i="6"/>
  <c r="AC7" i="6"/>
  <c r="AC8" i="6"/>
  <c r="AB9" i="6"/>
  <c r="AB10" i="6"/>
  <c r="AB2" i="6"/>
  <c r="AB3" i="6"/>
  <c r="AB4" i="6"/>
  <c r="AB5" i="6"/>
  <c r="AB6" i="6"/>
  <c r="AB7" i="6"/>
  <c r="AB8" i="6"/>
  <c r="AA9" i="6"/>
  <c r="AA10" i="6"/>
  <c r="AA2" i="6"/>
  <c r="AA3" i="6"/>
  <c r="AA4" i="6"/>
  <c r="AA5" i="6"/>
  <c r="AA6" i="6"/>
  <c r="AA7" i="6"/>
  <c r="J7" i="6" s="1"/>
  <c r="AA8" i="6"/>
  <c r="Z9" i="6"/>
  <c r="Z10" i="6"/>
  <c r="Z2" i="6"/>
  <c r="Z3" i="6"/>
  <c r="Z4" i="6"/>
  <c r="Z5" i="6"/>
  <c r="Z6" i="6"/>
  <c r="Z7" i="6"/>
  <c r="Z8" i="6"/>
  <c r="Y7" i="6"/>
  <c r="X7" i="6"/>
  <c r="G7" i="6" s="1"/>
  <c r="Y9" i="6"/>
  <c r="H9" i="6" s="1"/>
  <c r="Y10" i="6"/>
  <c r="H10" i="6" s="1"/>
  <c r="Y2" i="6"/>
  <c r="H2" i="6" s="1"/>
  <c r="Y3" i="6"/>
  <c r="Y4" i="6"/>
  <c r="Y5" i="6"/>
  <c r="H5" i="6" s="1"/>
  <c r="Y6" i="6"/>
  <c r="H6" i="6" s="1"/>
  <c r="Y8" i="6"/>
  <c r="X8" i="6"/>
  <c r="G8" i="6" s="1"/>
  <c r="X2" i="6"/>
  <c r="X10" i="6"/>
  <c r="X9" i="6"/>
  <c r="X3" i="6"/>
  <c r="X4" i="6"/>
  <c r="X5" i="6"/>
  <c r="G5" i="6" s="1"/>
  <c r="X6" i="6"/>
  <c r="AF7" i="6"/>
  <c r="U7" i="6" s="1"/>
  <c r="E30" i="5"/>
  <c r="E31" i="5"/>
  <c r="E32" i="5"/>
  <c r="E29" i="5"/>
  <c r="E22" i="5"/>
  <c r="E23" i="5"/>
  <c r="E24" i="5"/>
  <c r="E25" i="5"/>
  <c r="E26" i="5"/>
  <c r="E27" i="5"/>
  <c r="E28" i="5"/>
  <c r="E21" i="5"/>
  <c r="E14" i="5"/>
  <c r="E15" i="5"/>
  <c r="E16" i="5"/>
  <c r="E17" i="5"/>
  <c r="E18" i="5"/>
  <c r="E19" i="5"/>
  <c r="E20" i="5"/>
  <c r="E13" i="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3" i="4"/>
  <c r="J4" i="4"/>
  <c r="J5" i="4"/>
  <c r="J6" i="4"/>
  <c r="J7" i="4"/>
  <c r="J8" i="4"/>
  <c r="J9" i="4"/>
  <c r="J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2" i="4"/>
  <c r="K2" i="4"/>
  <c r="K11" i="4"/>
  <c r="K17" i="4"/>
  <c r="K10" i="4"/>
  <c r="K12" i="4"/>
  <c r="K13" i="4"/>
  <c r="K14" i="4"/>
  <c r="K15" i="4"/>
  <c r="K16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3" i="4"/>
  <c r="K4" i="4"/>
  <c r="K5" i="4"/>
  <c r="K6" i="4"/>
  <c r="K7" i="4"/>
  <c r="K8" i="4"/>
  <c r="K9" i="4"/>
  <c r="K5" i="6" l="1"/>
  <c r="F4" i="6"/>
  <c r="I3" i="6"/>
  <c r="I2" i="6"/>
  <c r="H7" i="6"/>
  <c r="J2" i="6"/>
  <c r="K3" i="6"/>
  <c r="L6" i="6"/>
  <c r="I8" i="6"/>
  <c r="I9" i="6"/>
  <c r="K2" i="6"/>
  <c r="L3" i="6"/>
  <c r="I7" i="6"/>
  <c r="J8" i="6"/>
  <c r="J9" i="6"/>
  <c r="K10" i="6"/>
  <c r="M3" i="6"/>
  <c r="Q3" i="6" s="1"/>
  <c r="J15" i="6"/>
  <c r="G6" i="6"/>
  <c r="H8" i="6"/>
  <c r="J3" i="6"/>
  <c r="F8" i="6"/>
  <c r="O8" i="6" s="1"/>
  <c r="G14" i="6"/>
  <c r="H15" i="6"/>
  <c r="J4" i="6"/>
  <c r="G9" i="6"/>
  <c r="G13" i="6"/>
  <c r="J16" i="6"/>
  <c r="K17" i="6"/>
  <c r="F10" i="6"/>
  <c r="G15" i="6"/>
  <c r="H16" i="6"/>
  <c r="J10" i="6"/>
  <c r="P10" i="6" s="1"/>
  <c r="M4" i="6"/>
  <c r="Q4" i="6" s="1"/>
  <c r="F14" i="6"/>
  <c r="F13" i="6"/>
  <c r="O13" i="6" s="1"/>
  <c r="I14" i="6"/>
  <c r="H14" i="6"/>
  <c r="I17" i="6"/>
  <c r="J18" i="6"/>
  <c r="K19" i="6"/>
  <c r="K20" i="6"/>
  <c r="L21" i="6"/>
  <c r="M13" i="6"/>
  <c r="Q13" i="6" s="1"/>
  <c r="F21" i="6"/>
  <c r="G4" i="6"/>
  <c r="G10" i="6"/>
  <c r="I16" i="6"/>
  <c r="J17" i="6"/>
  <c r="M18" i="6"/>
  <c r="Q18" i="6" s="1"/>
  <c r="L19" i="6"/>
  <c r="L20" i="6"/>
  <c r="M21" i="6"/>
  <c r="Q21" i="6" s="1"/>
  <c r="L2" i="6"/>
  <c r="J20" i="6"/>
  <c r="K8" i="6"/>
  <c r="M19" i="6"/>
  <c r="Q19" i="6" s="1"/>
  <c r="F16" i="6"/>
  <c r="F6" i="6"/>
  <c r="L18" i="6"/>
  <c r="M20" i="6"/>
  <c r="Q20" i="6" s="1"/>
  <c r="K4" i="6"/>
  <c r="L5" i="6"/>
  <c r="M6" i="6"/>
  <c r="Q6" i="6" s="1"/>
  <c r="F7" i="6"/>
  <c r="O7" i="6" s="1"/>
  <c r="K9" i="6"/>
  <c r="I15" i="6"/>
  <c r="G16" i="6"/>
  <c r="H17" i="6"/>
  <c r="I10" i="6"/>
  <c r="L4" i="6"/>
  <c r="F15" i="6"/>
  <c r="F5" i="6"/>
  <c r="O5" i="6" s="1"/>
  <c r="I6" i="6"/>
  <c r="L10" i="6"/>
  <c r="M2" i="6"/>
  <c r="Q2" i="6" s="1"/>
  <c r="G19" i="6"/>
  <c r="I13" i="6"/>
  <c r="K15" i="6"/>
  <c r="M17" i="6"/>
  <c r="Q17" i="6" s="1"/>
  <c r="F3" i="6"/>
  <c r="G3" i="6"/>
  <c r="H4" i="6"/>
  <c r="I5" i="6"/>
  <c r="P5" i="6" s="1"/>
  <c r="J6" i="6"/>
  <c r="K7" i="6"/>
  <c r="L8" i="6"/>
  <c r="L9" i="6"/>
  <c r="M10" i="6"/>
  <c r="Q10" i="6" s="1"/>
  <c r="F17" i="6"/>
  <c r="G18" i="6"/>
  <c r="H19" i="6"/>
  <c r="H20" i="6"/>
  <c r="I21" i="6"/>
  <c r="J13" i="6"/>
  <c r="K14" i="6"/>
  <c r="L15" i="6"/>
  <c r="M16" i="6"/>
  <c r="Q16" i="6" s="1"/>
  <c r="H13" i="6"/>
  <c r="K16" i="6"/>
  <c r="F18" i="6"/>
  <c r="O18" i="6" s="1"/>
  <c r="G20" i="6"/>
  <c r="H21" i="6"/>
  <c r="J14" i="6"/>
  <c r="L16" i="6"/>
  <c r="F2" i="6"/>
  <c r="G2" i="6"/>
  <c r="H3" i="6"/>
  <c r="I4" i="6"/>
  <c r="J5" i="6"/>
  <c r="K6" i="6"/>
  <c r="L7" i="6"/>
  <c r="M8" i="6"/>
  <c r="Q8" i="6" s="1"/>
  <c r="M9" i="6"/>
  <c r="Q9" i="6" s="1"/>
  <c r="G17" i="6"/>
  <c r="H18" i="6"/>
  <c r="P18" i="6" s="1"/>
  <c r="I19" i="6"/>
  <c r="I20" i="6"/>
  <c r="J21" i="6"/>
  <c r="K13" i="6"/>
  <c r="L14" i="6"/>
  <c r="M15" i="6"/>
  <c r="Q15" i="6" s="1"/>
  <c r="F19" i="6"/>
  <c r="F9" i="6"/>
  <c r="G21" i="6"/>
  <c r="L17" i="6"/>
  <c r="J19" i="6"/>
  <c r="K21" i="6"/>
  <c r="M14" i="6"/>
  <c r="Q14" i="6" s="1"/>
  <c r="K18" i="6"/>
  <c r="F20" i="6"/>
  <c r="O20" i="6" s="1"/>
  <c r="I18" i="6"/>
  <c r="L13" i="6"/>
  <c r="J44" i="4"/>
  <c r="J42" i="4"/>
  <c r="D48" i="1"/>
  <c r="D49" i="1"/>
  <c r="D50" i="1"/>
  <c r="D40" i="1"/>
  <c r="D41" i="1"/>
  <c r="D42" i="1"/>
  <c r="D43" i="1"/>
  <c r="D44" i="1"/>
  <c r="D45" i="1"/>
  <c r="D46" i="1"/>
  <c r="D39" i="1"/>
  <c r="D32" i="1"/>
  <c r="D33" i="1"/>
  <c r="D34" i="1"/>
  <c r="D35" i="1"/>
  <c r="D36" i="1"/>
  <c r="D37" i="1"/>
  <c r="D38" i="1"/>
  <c r="D31" i="1"/>
  <c r="D12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P9" i="6" l="1"/>
  <c r="P20" i="6"/>
  <c r="O9" i="6"/>
  <c r="P6" i="6"/>
  <c r="O6" i="6"/>
  <c r="P2" i="6"/>
  <c r="O3" i="6"/>
  <c r="P17" i="6"/>
  <c r="O14" i="6"/>
  <c r="O15" i="6"/>
  <c r="P3" i="6"/>
  <c r="P19" i="6"/>
  <c r="P8" i="6"/>
  <c r="O19" i="6"/>
  <c r="P13" i="6"/>
  <c r="P4" i="6"/>
  <c r="O2" i="6"/>
  <c r="O17" i="6"/>
  <c r="O16" i="6"/>
  <c r="O4" i="6"/>
  <c r="O21" i="6"/>
  <c r="P7" i="6"/>
  <c r="P16" i="6"/>
  <c r="P15" i="6"/>
  <c r="P21" i="6"/>
  <c r="P14" i="6"/>
  <c r="O10" i="6"/>
  <c r="N17" i="6"/>
  <c r="N5" i="6"/>
  <c r="N14" i="6"/>
  <c r="N16" i="6"/>
  <c r="N8" i="6"/>
  <c r="N15" i="6"/>
  <c r="N7" i="6"/>
  <c r="N4" i="6"/>
  <c r="N20" i="6"/>
  <c r="N18" i="6"/>
  <c r="N9" i="6"/>
  <c r="N19" i="6"/>
  <c r="N21" i="6"/>
  <c r="N10" i="6"/>
  <c r="N13" i="6"/>
  <c r="N3" i="6"/>
  <c r="N2" i="6"/>
  <c r="N6" i="6"/>
  <c r="D16" i="1"/>
  <c r="D10" i="1"/>
  <c r="D11" i="1"/>
  <c r="D13" i="1"/>
  <c r="D15" i="1"/>
  <c r="D9" i="1"/>
  <c r="P9" i="1"/>
  <c r="P4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3" i="1"/>
  <c r="K24" i="1" l="1"/>
  <c r="F70" i="1"/>
  <c r="K70" i="1" s="1"/>
  <c r="F63" i="1"/>
  <c r="K63" i="1" s="1"/>
  <c r="F62" i="1"/>
  <c r="K62" i="1" s="1"/>
  <c r="F47" i="1"/>
  <c r="K47" i="1" s="1"/>
  <c r="F64" i="1"/>
  <c r="K64" i="1" s="1"/>
  <c r="F22" i="1"/>
  <c r="K22" i="1" s="1"/>
  <c r="F65" i="1"/>
  <c r="K65" i="1" s="1"/>
  <c r="F23" i="1"/>
  <c r="K23" i="1" s="1"/>
  <c r="F66" i="1"/>
  <c r="K66" i="1" s="1"/>
  <c r="F21" i="1"/>
  <c r="K21" i="1" s="1"/>
  <c r="F67" i="1"/>
  <c r="K67" i="1" s="1"/>
  <c r="F24" i="1"/>
  <c r="F68" i="1"/>
  <c r="K68" i="1" s="1"/>
  <c r="F69" i="1"/>
  <c r="K69" i="1" s="1"/>
  <c r="P3" i="1"/>
  <c r="F10" i="1" l="1"/>
  <c r="K10" i="1" s="1"/>
  <c r="F61" i="1"/>
  <c r="K61" i="1" s="1"/>
  <c r="F55" i="1"/>
  <c r="K55" i="1" s="1"/>
  <c r="F56" i="1"/>
  <c r="K56" i="1" s="1"/>
  <c r="F60" i="1"/>
  <c r="K60" i="1" s="1"/>
  <c r="F57" i="1"/>
  <c r="K57" i="1" s="1"/>
  <c r="F58" i="1"/>
  <c r="K58" i="1" s="1"/>
  <c r="F59" i="1"/>
  <c r="K59" i="1" s="1"/>
  <c r="F11" i="1"/>
  <c r="K11" i="1" s="1"/>
  <c r="F50" i="1"/>
  <c r="K50" i="1" s="1"/>
  <c r="F39" i="1"/>
  <c r="K39" i="1" s="1"/>
  <c r="F31" i="1"/>
  <c r="K31" i="1" s="1"/>
  <c r="F28" i="1"/>
  <c r="K28" i="1" s="1"/>
  <c r="F49" i="1"/>
  <c r="K49" i="1" s="1"/>
  <c r="F41" i="1"/>
  <c r="K41" i="1" s="1"/>
  <c r="F33" i="1"/>
  <c r="K33" i="1" s="1"/>
  <c r="F27" i="1"/>
  <c r="K27" i="1" s="1"/>
  <c r="F40" i="1"/>
  <c r="K40" i="1" s="1"/>
  <c r="F29" i="1"/>
  <c r="K29" i="1" s="1"/>
  <c r="F42" i="1"/>
  <c r="K42" i="1" s="1"/>
  <c r="F44" i="1"/>
  <c r="K44" i="1" s="1"/>
  <c r="F36" i="1"/>
  <c r="K36" i="1" s="1"/>
  <c r="F32" i="1"/>
  <c r="K32" i="1" s="1"/>
  <c r="F45" i="1"/>
  <c r="K45" i="1" s="1"/>
  <c r="F37" i="1"/>
  <c r="K37" i="1" s="1"/>
  <c r="F25" i="1"/>
  <c r="K25" i="1" s="1"/>
  <c r="F46" i="1"/>
  <c r="K46" i="1" s="1"/>
  <c r="F38" i="1"/>
  <c r="K38" i="1" s="1"/>
  <c r="F30" i="1"/>
  <c r="K30" i="1" s="1"/>
  <c r="F43" i="1"/>
  <c r="K43" i="1" s="1"/>
  <c r="F35" i="1"/>
  <c r="K35" i="1" s="1"/>
  <c r="F26" i="1"/>
  <c r="K26" i="1" s="1"/>
  <c r="F48" i="1"/>
  <c r="K48" i="1" s="1"/>
  <c r="F34" i="1"/>
  <c r="K34" i="1" s="1"/>
  <c r="F7" i="1"/>
  <c r="K7" i="1" s="1"/>
  <c r="F16" i="1"/>
  <c r="K16" i="1" s="1"/>
  <c r="F6" i="1"/>
  <c r="K6" i="1" s="1"/>
  <c r="F15" i="1"/>
  <c r="K15" i="1" s="1"/>
  <c r="F5" i="1"/>
  <c r="K5" i="1" s="1"/>
  <c r="F4" i="1"/>
  <c r="K4" i="1" s="1"/>
  <c r="F14" i="1"/>
  <c r="K14" i="1" s="1"/>
  <c r="F3" i="1"/>
  <c r="K3" i="1" s="1"/>
  <c r="F13" i="1"/>
  <c r="K13" i="1" s="1"/>
  <c r="F12" i="1"/>
  <c r="K12" i="1" s="1"/>
  <c r="F9" i="1"/>
  <c r="K9" i="1" s="1"/>
  <c r="F8" i="1"/>
  <c r="K8" i="1" s="1"/>
  <c r="K71" i="1" l="1"/>
  <c r="K17" i="1"/>
  <c r="K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Wagner</author>
  </authors>
  <commentList>
    <comment ref="E1" authorId="0" shapeId="0" xr:uid="{2AB060CC-F0F1-496B-8A75-434EF3A9763E}">
      <text>
        <r>
          <rPr>
            <b/>
            <sz val="9"/>
            <color indexed="81"/>
            <rFont val="Tahoma"/>
            <family val="2"/>
          </rPr>
          <t>Anton Wagner:</t>
        </r>
        <r>
          <rPr>
            <sz val="9"/>
            <color indexed="81"/>
            <rFont val="Tahoma"/>
            <family val="2"/>
          </rPr>
          <t xml:space="preserve">
Should be between 2-5 g (maybe a bit more in very moist areas).
Date of measurement (yyyy-mm-dd): 2021-08-31)</t>
        </r>
      </text>
    </comment>
    <comment ref="F1" authorId="0" shapeId="0" xr:uid="{3A04CA4E-02EB-42A7-974A-1BD8E50AE5F3}">
      <text>
        <r>
          <rPr>
            <b/>
            <sz val="9"/>
            <color indexed="81"/>
            <rFont val="Tahoma"/>
            <charset val="1"/>
          </rPr>
          <t>Anton Wagner:</t>
        </r>
        <r>
          <rPr>
            <sz val="9"/>
            <color indexed="81"/>
            <rFont val="Tahoma"/>
            <charset val="1"/>
          </rPr>
          <t xml:space="preserve">
Date (yyyy-mm-dd): 2021-09-01)</t>
        </r>
      </text>
    </comment>
    <comment ref="G1" authorId="0" shapeId="0" xr:uid="{5F96C943-FC49-4CD3-BAF7-A65E4C54C4C5}">
      <text>
        <r>
          <rPr>
            <b/>
            <sz val="9"/>
            <color indexed="81"/>
            <rFont val="Tahoma"/>
            <family val="2"/>
          </rPr>
          <t>Anton Wagner:</t>
        </r>
        <r>
          <rPr>
            <sz val="9"/>
            <color indexed="81"/>
            <rFont val="Tahoma"/>
            <family val="2"/>
          </rPr>
          <t xml:space="preserve">
Date (yyyy-mm-dd): 2021-09-02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Wagner</author>
  </authors>
  <commentList>
    <comment ref="AF1" authorId="0" shapeId="0" xr:uid="{5FCA7CCB-3E9A-4592-8F87-5C8E61A8FA5D}">
      <text>
        <r>
          <rPr>
            <b/>
            <sz val="9"/>
            <color indexed="81"/>
            <rFont val="Tahoma"/>
            <family val="2"/>
          </rPr>
          <t>Anton Wagner:</t>
        </r>
        <r>
          <rPr>
            <sz val="9"/>
            <color indexed="81"/>
            <rFont val="Tahoma"/>
            <family val="2"/>
          </rPr>
          <t xml:space="preserve">
Only the sediment mass not inkluding the cup. Only one cup measured, hence the low accuracy.</t>
        </r>
      </text>
    </comment>
    <comment ref="W7" authorId="0" shapeId="0" xr:uid="{177B22CA-EA15-4095-A4B4-A2B45994ED45}">
      <text>
        <r>
          <rPr>
            <b/>
            <sz val="9"/>
            <color indexed="81"/>
            <rFont val="Tahoma"/>
            <charset val="1"/>
          </rPr>
          <t>Anton Wagner:</t>
        </r>
        <r>
          <rPr>
            <sz val="9"/>
            <color indexed="81"/>
            <rFont val="Tahoma"/>
            <charset val="1"/>
          </rPr>
          <t xml:space="preserve">
Three pebbels which made up 38.1282 g of the mass is present.</t>
        </r>
      </text>
    </comment>
    <comment ref="AF7" authorId="0" shapeId="0" xr:uid="{C67FCA92-4007-47C3-917B-659345A0E215}">
      <text>
        <r>
          <rPr>
            <b/>
            <sz val="9"/>
            <color indexed="81"/>
            <rFont val="Tahoma"/>
            <charset val="1"/>
          </rPr>
          <t>Anton Wagner:</t>
        </r>
        <r>
          <rPr>
            <sz val="9"/>
            <color indexed="81"/>
            <rFont val="Tahoma"/>
            <charset val="1"/>
          </rPr>
          <t xml:space="preserve">
First cup was dropped, spilled… New sample taken from the same area of the core. </t>
        </r>
      </text>
    </comment>
    <comment ref="AJ7" authorId="0" shapeId="0" xr:uid="{B77F1EC1-1EC8-4593-A4D0-706E1ED04E0B}">
      <text>
        <r>
          <rPr>
            <b/>
            <sz val="9"/>
            <color indexed="81"/>
            <rFont val="Tahoma"/>
            <family val="2"/>
          </rPr>
          <t>Anton Wagner:</t>
        </r>
        <r>
          <rPr>
            <sz val="9"/>
            <color indexed="81"/>
            <rFont val="Tahoma"/>
            <family val="2"/>
          </rPr>
          <t xml:space="preserve">
Three pebbels which made up 38.1282 g of the mass is present.</t>
        </r>
      </text>
    </comment>
  </commentList>
</comments>
</file>

<file path=xl/sharedStrings.xml><?xml version="1.0" encoding="utf-8"?>
<sst xmlns="http://schemas.openxmlformats.org/spreadsheetml/2006/main" count="798" uniqueCount="338">
  <si>
    <t>Section</t>
  </si>
  <si>
    <r>
      <t>Cone (</t>
    </r>
    <r>
      <rPr>
        <b/>
        <sz val="10"/>
        <color theme="1"/>
        <rFont val="Calibri"/>
        <family val="2"/>
      </rPr>
      <t>˚)</t>
    </r>
  </si>
  <si>
    <t>Mass (g)</t>
  </si>
  <si>
    <t>Pen 1 (mm)</t>
  </si>
  <si>
    <t>Pen 2 (mm)</t>
  </si>
  <si>
    <t>Pen  (mm)</t>
  </si>
  <si>
    <t>Pen avg (mm)</t>
  </si>
  <si>
    <t>Undrained shear strength (kPa)</t>
  </si>
  <si>
    <t>Gravitational Acceleration, g (m/s^2)</t>
  </si>
  <si>
    <t>Average</t>
  </si>
  <si>
    <t>Depth in Core (cm)</t>
  </si>
  <si>
    <t>Total Depth (cm)</t>
  </si>
  <si>
    <t>Piston Mass (g)</t>
  </si>
  <si>
    <t>Total</t>
  </si>
  <si>
    <t>Total Cone &amp; Piston Mass (g)</t>
  </si>
  <si>
    <t>Shaft</t>
  </si>
  <si>
    <t xml:space="preserve">Attachment </t>
  </si>
  <si>
    <t>Length (cm)</t>
  </si>
  <si>
    <t>Core</t>
  </si>
  <si>
    <t>EL21-ESTONIA-PC1</t>
  </si>
  <si>
    <t>EL21-ESTONIA-PC2</t>
  </si>
  <si>
    <t>EL21-ESTONIA-PC3</t>
  </si>
  <si>
    <t>Depth in Section (cm)</t>
  </si>
  <si>
    <t>Depth in core (cm)</t>
  </si>
  <si>
    <t>Empty cup (g)</t>
  </si>
  <si>
    <t>Sample + cup, wet (g)</t>
  </si>
  <si>
    <t>Sample + cup, dry (g)</t>
  </si>
  <si>
    <t>EL21-ESTONIA-PC3-SEC1</t>
  </si>
  <si>
    <t>EL21-ESTONIA-PC3-SEC2</t>
  </si>
  <si>
    <t>EL21-ESTONIA-PC2-SEC1</t>
  </si>
  <si>
    <t>EL21-ESTONIA-PC2-SEC2</t>
  </si>
  <si>
    <t>EL21-ESTONIA-PC2-SEC3</t>
  </si>
  <si>
    <t>EL21-ESTONIA-PC2-SEC4</t>
  </si>
  <si>
    <t>Sample ID</t>
  </si>
  <si>
    <t>Sample + cup, burned (g)</t>
  </si>
  <si>
    <t>PC2</t>
  </si>
  <si>
    <t>PC1</t>
  </si>
  <si>
    <t>PC3</t>
  </si>
  <si>
    <t>Date (yyyy-mm-dd): 2021-08-25</t>
  </si>
  <si>
    <t>Date (yyyy-mm-dd): 2021-08-26</t>
  </si>
  <si>
    <t>Initial Water Content (%)</t>
  </si>
  <si>
    <t>Average (%)</t>
  </si>
  <si>
    <t>Median (%)</t>
  </si>
  <si>
    <t>Sample Burned (g)</t>
  </si>
  <si>
    <t>Sample Dry (g)</t>
  </si>
  <si>
    <t>LOI (%)</t>
  </si>
  <si>
    <t>13-17</t>
  </si>
  <si>
    <t>43-45</t>
  </si>
  <si>
    <t>74-78</t>
  </si>
  <si>
    <t>0-4</t>
  </si>
  <si>
    <t>43-47</t>
  </si>
  <si>
    <t>73-77</t>
  </si>
  <si>
    <t>118-122</t>
  </si>
  <si>
    <t>Wet Mass (g)</t>
  </si>
  <si>
    <t>Cup Mass (g)</t>
  </si>
  <si>
    <t>Cup + Dry Sediment Mass (g)</t>
  </si>
  <si>
    <t>4.00 mm (g)</t>
  </si>
  <si>
    <t>2.00 mm (g)</t>
  </si>
  <si>
    <t>1.00 mm (g)</t>
  </si>
  <si>
    <t>500 µm (g)</t>
  </si>
  <si>
    <t>250 µm (g)</t>
  </si>
  <si>
    <t>125 µm (g)</t>
  </si>
  <si>
    <t>Small Tray Mass (g)</t>
  </si>
  <si>
    <t>LOI_2</t>
  </si>
  <si>
    <t>LOI_1</t>
  </si>
  <si>
    <t>LOI_3</t>
  </si>
  <si>
    <t>LOI_4</t>
  </si>
  <si>
    <t>LOI_5</t>
  </si>
  <si>
    <t>LOI_6</t>
  </si>
  <si>
    <t>LOI_7</t>
  </si>
  <si>
    <t>LOI_8</t>
  </si>
  <si>
    <t>LOI_9</t>
  </si>
  <si>
    <t>LOI_10</t>
  </si>
  <si>
    <t>LOI_11</t>
  </si>
  <si>
    <t>LOI_12</t>
  </si>
  <si>
    <t>LOI_13</t>
  </si>
  <si>
    <t>LOI_14</t>
  </si>
  <si>
    <t>LOI_15</t>
  </si>
  <si>
    <t>LOI_16</t>
  </si>
  <si>
    <t>LOI_17</t>
  </si>
  <si>
    <t>LOI_18</t>
  </si>
  <si>
    <t>LOI_19</t>
  </si>
  <si>
    <t>LOI_20</t>
  </si>
  <si>
    <t>LOI_21</t>
  </si>
  <si>
    <t>LOI_22</t>
  </si>
  <si>
    <t>LOI_23</t>
  </si>
  <si>
    <t>LOI_24</t>
  </si>
  <si>
    <t>LOI_25</t>
  </si>
  <si>
    <t>LOI_26</t>
  </si>
  <si>
    <t>LOI_27</t>
  </si>
  <si>
    <t>LOI_28</t>
  </si>
  <si>
    <t>LOI_29</t>
  </si>
  <si>
    <t>LOI_30</t>
  </si>
  <si>
    <t>LOI_31</t>
  </si>
  <si>
    <t>LOI_32</t>
  </si>
  <si>
    <t>LOI_33</t>
  </si>
  <si>
    <t>LOI_34</t>
  </si>
  <si>
    <t>LOI_35</t>
  </si>
  <si>
    <t>LOI_36</t>
  </si>
  <si>
    <t>LOI_37</t>
  </si>
  <si>
    <t>LOI_38</t>
  </si>
  <si>
    <t>LOI_39</t>
  </si>
  <si>
    <t>GS_1</t>
  </si>
  <si>
    <t>GS_2</t>
  </si>
  <si>
    <t>GS_3</t>
  </si>
  <si>
    <t>GS_4</t>
  </si>
  <si>
    <t>GS_5</t>
  </si>
  <si>
    <t>GS_6</t>
  </si>
  <si>
    <t>GS_7</t>
  </si>
  <si>
    <t>GS_8</t>
  </si>
  <si>
    <t>GS_9</t>
  </si>
  <si>
    <t>GS_10</t>
  </si>
  <si>
    <t>GS_11</t>
  </si>
  <si>
    <t>GS_12</t>
  </si>
  <si>
    <t>GS_13</t>
  </si>
  <si>
    <t>GS_14</t>
  </si>
  <si>
    <t>GS_15</t>
  </si>
  <si>
    <t>GS_16</t>
  </si>
  <si>
    <t>GS_17</t>
  </si>
  <si>
    <t>GS_18</t>
  </si>
  <si>
    <t>GS_19</t>
  </si>
  <si>
    <t>GS_20</t>
  </si>
  <si>
    <t>GS_21</t>
  </si>
  <si>
    <t>GS_22</t>
  </si>
  <si>
    <t>GS_23</t>
  </si>
  <si>
    <t>GS_24</t>
  </si>
  <si>
    <t>GS_25</t>
  </si>
  <si>
    <t>GS_26</t>
  </si>
  <si>
    <t>GS_27</t>
  </si>
  <si>
    <t>GS_28</t>
  </si>
  <si>
    <t>GS_29</t>
  </si>
  <si>
    <t>GS_30</t>
  </si>
  <si>
    <t>GSS_1</t>
  </si>
  <si>
    <t>GSS_2</t>
  </si>
  <si>
    <t>GSS_3</t>
  </si>
  <si>
    <t>GSS_4</t>
  </si>
  <si>
    <t>GSS_5</t>
  </si>
  <si>
    <t>GSS_6</t>
  </si>
  <si>
    <t>GSS_7</t>
  </si>
  <si>
    <t>GSS_8</t>
  </si>
  <si>
    <t>GSS_9</t>
  </si>
  <si>
    <t>4.00 mm + Tray (g)</t>
  </si>
  <si>
    <t>2.00 mm + Tray (g)</t>
  </si>
  <si>
    <t>1.00 mm + Tray (g)</t>
  </si>
  <si>
    <t>500 µm + Tray (g)</t>
  </si>
  <si>
    <t>250 µm + Tray (g)</t>
  </si>
  <si>
    <t>125 µm + Tray (g)</t>
  </si>
  <si>
    <r>
      <t xml:space="preserve">63 </t>
    </r>
    <r>
      <rPr>
        <b/>
        <sz val="11"/>
        <color theme="1"/>
        <rFont val="Calibri"/>
        <family val="2"/>
      </rPr>
      <t>µm + Tray (g)</t>
    </r>
  </si>
  <si>
    <t>Bottom + Tray (g)</t>
  </si>
  <si>
    <t>63 µm (g)</t>
  </si>
  <si>
    <t>Bottom (g)</t>
  </si>
  <si>
    <t>Dry Sediment Mass (g)</t>
  </si>
  <si>
    <t>4.00 mm (%)</t>
  </si>
  <si>
    <t>2.00 mm (%)</t>
  </si>
  <si>
    <t>1.00 mm (%)</t>
  </si>
  <si>
    <t>500 µm (%)</t>
  </si>
  <si>
    <t>250 µm (%)</t>
  </si>
  <si>
    <t>125 µm (%)</t>
  </si>
  <si>
    <t>63 µm (%)</t>
  </si>
  <si>
    <t>Bottom (%)</t>
  </si>
  <si>
    <t>Total (%)</t>
  </si>
  <si>
    <r>
      <t>Silt &amp; Clay (</t>
    </r>
    <r>
      <rPr>
        <b/>
        <sz val="11"/>
        <color theme="1"/>
        <rFont val="Calibri"/>
        <family val="2"/>
      </rPr>
      <t>&lt;63µm)</t>
    </r>
    <r>
      <rPr>
        <b/>
        <sz val="11"/>
        <color theme="1"/>
        <rFont val="Calibri"/>
        <family val="2"/>
        <scheme val="minor"/>
      </rPr>
      <t xml:space="preserve"> (%)</t>
    </r>
  </si>
  <si>
    <t>=</t>
  </si>
  <si>
    <t>Three tests were run, frrst had a smaller span and were run individually with cleaning afterwards, the other two showed approximetley the same span and was not cleaned inbetween.</t>
  </si>
  <si>
    <t>remeasured samples 1, 2, and 3. in the dataset, use the measurements that come after the first GS_3</t>
  </si>
  <si>
    <t>All neasurments will be done two times each to ensure correct results, due to the questienable method that we will be using.</t>
  </si>
  <si>
    <t>Sample Name</t>
  </si>
  <si>
    <t>0.01</t>
  </si>
  <si>
    <t>0.0113616310045195</t>
  </si>
  <si>
    <t>0.0129086659082859</t>
  </si>
  <si>
    <t>0.0146663498810565</t>
  </si>
  <si>
    <t>0.0166633655531742</t>
  </si>
  <si>
    <t>0.0189323010708587</t>
  </si>
  <si>
    <t>0.0215101818833566</t>
  </si>
  <si>
    <t>0.0244390749398798</t>
  </si>
  <si>
    <t>0.0277667751558714</t>
  </si>
  <si>
    <t>0.031547585350647</t>
  </si>
  <si>
    <t>0.0358432023837637</t>
  </si>
  <si>
    <t>0.0407237239504637</t>
  </si>
  <si>
    <t>0.0462687924655082</t>
  </si>
  <si>
    <t>0.0525688947017796</t>
  </si>
  <si>
    <t>0.059726838391706</t>
  </si>
  <si>
    <t>0.0678594298873133</t>
  </si>
  <si>
    <t>0.0770993802556716</t>
  </si>
  <si>
    <t>0.0875974709142078</t>
  </si>
  <si>
    <t>0.0995250141456359</t>
  </si>
  <si>
    <t>0.11307664864423</t>
  </si>
  <si>
    <t>0.128473515712344</t>
  </si>
  <si>
    <t>0.145966867937699</t>
  </si>
  <si>
    <t>0.165842169239357</t>
  </si>
  <si>
    <t>0.188423753188665</t>
  </si>
  <si>
    <t>0.214080115621626</t>
  </si>
  <si>
    <t>0.243229927909779</t>
  </si>
  <si>
    <t>0.276348869016679</t>
  </si>
  <si>
    <t>0.31397738782838</t>
  </si>
  <si>
    <t>0.356729522</t>
  </si>
  <si>
    <t>0.40530292</t>
  </si>
  <si>
    <t>0.46</t>
  </si>
  <si>
    <t>0.523191999</t>
  </si>
  <si>
    <t>0.594431444</t>
  </si>
  <si>
    <t>0.675371072</t>
  </si>
  <si>
    <t>0.767331691</t>
  </si>
  <si>
    <t>0.871813953</t>
  </si>
  <si>
    <t>0.990522844</t>
  </si>
  <si>
    <t>1.125395506</t>
  </si>
  <si>
    <t>1.278632847</t>
  </si>
  <si>
    <t>1.45273546</t>
  </si>
  <si>
    <t>1.650544424</t>
  </si>
  <si>
    <t>1.87528767</t>
  </si>
  <si>
    <t>2.130632654</t>
  </si>
  <si>
    <t>2.420746202</t>
  </si>
  <si>
    <t>2.75036251</t>
  </si>
  <si>
    <t>3.124860397</t>
  </si>
  <si>
    <t>3.550351077</t>
  </si>
  <si>
    <t>4.033777887</t>
  </si>
  <si>
    <t>4.58302959</t>
  </si>
  <si>
    <t>5.207069109</t>
  </si>
  <si>
    <t>5.91607978309964</t>
  </si>
  <si>
    <t>6.721631549</t>
  </si>
  <si>
    <t>7.636869741</t>
  </si>
  <si>
    <t>8.676729602</t>
  </si>
  <si>
    <t>9.858180007</t>
  </si>
  <si>
    <t>11.20050036</t>
  </si>
  <si>
    <t>12.72559522</t>
  </si>
  <si>
    <t>14.45835172</t>
  </si>
  <si>
    <t>16.42704571</t>
  </si>
  <si>
    <t>18.6638031898573</t>
  </si>
  <si>
    <t>21.2051245</t>
  </si>
  <si>
    <t>24.09248</t>
  </si>
  <si>
    <t>27.37298677</t>
  </si>
  <si>
    <t>31.10017752</t>
  </si>
  <si>
    <t>35.33487411</t>
  </si>
  <si>
    <t>40.14618012</t>
  </si>
  <si>
    <t>45.61260848</t>
  </si>
  <si>
    <t>51.82336267</t>
  </si>
  <si>
    <t>58.87979241</t>
  </si>
  <si>
    <t>66.8970475</t>
  </si>
  <si>
    <t>76.0059569</t>
  </si>
  <si>
    <t>86.35516364</t>
  </si>
  <si>
    <t>98.11355046</t>
  </si>
  <si>
    <t>111.4729957</t>
  </si>
  <si>
    <t>126.6515044</t>
  </si>
  <si>
    <t>143.8967659</t>
  </si>
  <si>
    <t>163.4901957</t>
  </si>
  <si>
    <t>185.7515276</t>
  </si>
  <si>
    <t>211.0440316</t>
  </si>
  <si>
    <t>239.7804412</t>
  </si>
  <si>
    <t>272.4296895</t>
  </si>
  <si>
    <t>309.5245607</t>
  </si>
  <si>
    <t>351.6703846</t>
  </si>
  <si>
    <t>399.5549145</t>
  </si>
  <si>
    <t>453.9595504</t>
  </si>
  <si>
    <t>515.7720903</t>
  </si>
  <si>
    <t>586.0012172</t>
  </si>
  <si>
    <t>665.7929599</t>
  </si>
  <si>
    <t>756.4493935</t>
  </si>
  <si>
    <t>859.4498883</t>
  </si>
  <si>
    <t>976.4752498</t>
  </si>
  <si>
    <t>1109.435147</t>
  </si>
  <si>
    <t>1260.499277</t>
  </si>
  <si>
    <t>1432.132766</t>
  </si>
  <si>
    <t>1627.136404</t>
  </si>
  <si>
    <t>1848.692342</t>
  </si>
  <si>
    <t>2100.416023</t>
  </si>
  <si>
    <t>2386.415181</t>
  </si>
  <si>
    <t>2711.356871</t>
  </si>
  <si>
    <t>3080.543628</t>
  </si>
  <si>
    <t>3500.00000000003</t>
  </si>
  <si>
    <t>3500.00000000004</t>
  </si>
  <si>
    <t>Average of</t>
  </si>
  <si>
    <t>EL21-ESTONIA-PC2-SEC1-GS_1</t>
  </si>
  <si>
    <t>EL21-ESTONIA-PC2-SEC1-GS_2</t>
  </si>
  <si>
    <t>EL21-ESTONIA-PC2-SEC1-GS_3</t>
  </si>
  <si>
    <t>EL21-ESTONIA-PC2-SEC1-GS_4</t>
  </si>
  <si>
    <t>EL21-ESTONIA-PC2-SEC1-GS_5</t>
  </si>
  <si>
    <t>EL21-ESTONIA-PC2-SEC1-GS_6</t>
  </si>
  <si>
    <t>EL21-ESTONIA-PC2-SEC1-GS_7</t>
  </si>
  <si>
    <t>EL21-ESTONIA-PC2-SEC1-GS_8</t>
  </si>
  <si>
    <t>EL21-ESTONIA-PC2-SEC1-GS_9</t>
  </si>
  <si>
    <t>EL21-ESTONIA-PC2-SEC1-GS_10</t>
  </si>
  <si>
    <t>EL21-ESTONIA-PC2-SEC2-GS_11</t>
  </si>
  <si>
    <t>EL21-ESTONIA-PC2-SEC2-GS_12</t>
  </si>
  <si>
    <t>EL21-ESTONIA-PC2-SEC2-GS_13</t>
  </si>
  <si>
    <t>EL21-ESTONIA-PC2-SEC2-GS_14</t>
  </si>
  <si>
    <t>EL21-ESTONIA-PC2-SEC2-GS_15</t>
  </si>
  <si>
    <t>EL21-ESTONIA-PC2-SEC2-GS_16</t>
  </si>
  <si>
    <t>EL21-ESTONIA-PC2-SEC2-GS_17</t>
  </si>
  <si>
    <t>EL21-ESTONIA-PC2-SEC2-GS_18</t>
  </si>
  <si>
    <t>EL21-ESTONIA-PC2-SEC3-GS_19</t>
  </si>
  <si>
    <t>EL21-ESTONIA-PC2-SEC3-GS_20</t>
  </si>
  <si>
    <t>EL21-ESTONIA-PC2-SEC3-GS_21</t>
  </si>
  <si>
    <t>EL21-ESTONIA-PC2-SEC3-GS_22</t>
  </si>
  <si>
    <t>EL21-ESTONIA-PC2-SEC3-GS_23</t>
  </si>
  <si>
    <t>EL21-ESTONIA-PC2-SEC3-GS_24</t>
  </si>
  <si>
    <t>EL21-ESTONIA-PC2-SEC3-GS_25</t>
  </si>
  <si>
    <t>EL21-ESTONIA-PC2-SEC3-GS_26</t>
  </si>
  <si>
    <t>EL21-ESTONIA-PC2-SEC4-GS_27</t>
  </si>
  <si>
    <t>EL21-ESTONIA-PC2-SEC4-GS_28</t>
  </si>
  <si>
    <t>EL21-ESTONIA-PC2-SEC4-GS_29</t>
  </si>
  <si>
    <t>EL21-ESTONIA-PC2-SEC4-GS_30</t>
  </si>
  <si>
    <t>Clay (&lt;3.9 µm)</t>
  </si>
  <si>
    <t>Silt (3.9 - 63 µm)</t>
  </si>
  <si>
    <t>EL21-ESTONIA-PC3-SEC1-1cm</t>
  </si>
  <si>
    <t>EL21-ESTONIA-PC3-SEC1-65cm</t>
  </si>
  <si>
    <t>EL21-ESTONIA-PC3-SEC1-85cm</t>
  </si>
  <si>
    <t>EL21-ESTONIA-PC3-SEC2-15cm</t>
  </si>
  <si>
    <t>EL21-ESTONIA-PC3-SEC2-30cm</t>
  </si>
  <si>
    <t>EL21-ESTONIA-PC3-SEC2-45cm</t>
  </si>
  <si>
    <t>EL21-ESTONIA-PC3-SEC2-60cm</t>
  </si>
  <si>
    <t>EL21-ESTONIA-PC3-SEC2-75cm</t>
  </si>
  <si>
    <t>EL21-ESTONIA-PC3-SEC2-90cm</t>
  </si>
  <si>
    <t>EL21-ESTONIA-PC3-SEC2-105cm</t>
  </si>
  <si>
    <t>EL21-ESTONIA-PC3-SEC2-120cm</t>
  </si>
  <si>
    <t>EL21-ESTONIA-PC3-SEC2-135cm</t>
  </si>
  <si>
    <t>0.460490222</t>
  </si>
  <si>
    <t>5.916079783</t>
  </si>
  <si>
    <t>18.66380319</t>
  </si>
  <si>
    <t>3500</t>
  </si>
  <si>
    <t>Type of Measurment</t>
  </si>
  <si>
    <t>PSA</t>
  </si>
  <si>
    <t>Sand (2 mm - 63 µm) (%)</t>
  </si>
  <si>
    <t>Sand (63 µm - 2 mm)</t>
  </si>
  <si>
    <t>Gravel (&gt;2 mm)</t>
  </si>
  <si>
    <t>Gravel (&gt;2mm) (%)</t>
  </si>
  <si>
    <t xml:space="preserve">Sived grain sive </t>
  </si>
  <si>
    <t xml:space="preserve">↑ Indicate spill and restproducts from the sieve </t>
  </si>
  <si>
    <r>
      <rPr>
        <b/>
        <sz val="11"/>
        <color theme="1"/>
        <rFont val="Calibri"/>
        <family val="2"/>
        <scheme val="minor"/>
      </rPr>
      <t xml:space="preserve">Does not take spill and restproducts into account </t>
    </r>
    <r>
      <rPr>
        <b/>
        <sz val="11"/>
        <color theme="1"/>
        <rFont val="Calibri"/>
        <family val="2"/>
      </rPr>
      <t>↓</t>
    </r>
  </si>
  <si>
    <t>Using the measured mass before sieve</t>
  </si>
  <si>
    <t>Using the sum of mass from all fractions after sieve</t>
  </si>
  <si>
    <t>PC1 Section</t>
  </si>
  <si>
    <t>Start (cm)</t>
  </si>
  <si>
    <t>End (cm)</t>
  </si>
  <si>
    <t>PC2 Section</t>
  </si>
  <si>
    <t>PC3 Section</t>
  </si>
  <si>
    <t>Constant</t>
  </si>
  <si>
    <t>30° Cone</t>
  </si>
  <si>
    <t>60° Cone</t>
  </si>
  <si>
    <t>Total Length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</si>
</sst>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2" xfId="0" applyFont="1" applyFill="1" applyBorder="1"/>
    <xf numFmtId="2" fontId="3" fillId="2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0" borderId="2" xfId="0" applyBorder="1"/>
    <xf numFmtId="2" fontId="0" fillId="3" borderId="2" xfId="0" applyNumberFormat="1" applyFill="1" applyBorder="1"/>
    <xf numFmtId="0" fontId="0" fillId="3" borderId="2" xfId="0" applyFill="1" applyBorder="1"/>
    <xf numFmtId="0" fontId="5" fillId="2" borderId="2" xfId="0" applyFont="1" applyFill="1" applyBorder="1"/>
    <xf numFmtId="0" fontId="7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6" fillId="4" borderId="2" xfId="0" applyFont="1" applyFill="1" applyBorder="1"/>
    <xf numFmtId="0" fontId="3" fillId="2" borderId="3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5" xfId="0" applyBorder="1"/>
    <xf numFmtId="2" fontId="0" fillId="3" borderId="5" xfId="0" applyNumberFormat="1" applyFill="1" applyBorder="1"/>
    <xf numFmtId="0" fontId="0" fillId="3" borderId="5" xfId="0" applyFill="1" applyBorder="1"/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2" fillId="5" borderId="0" xfId="0" applyFont="1" applyFill="1" applyBorder="1" applyAlignment="1">
      <alignment wrapText="1"/>
    </xf>
    <xf numFmtId="0" fontId="0" fillId="5" borderId="0" xfId="0" applyFill="1" applyBorder="1"/>
    <xf numFmtId="2" fontId="0" fillId="5" borderId="0" xfId="0" applyNumberFormat="1" applyFill="1" applyBorder="1"/>
    <xf numFmtId="0" fontId="0" fillId="5" borderId="0" xfId="0" applyFill="1"/>
    <xf numFmtId="0" fontId="11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2" xfId="0" applyFill="1" applyBorder="1"/>
    <xf numFmtId="0" fontId="2" fillId="2" borderId="6" xfId="0" applyFont="1" applyFill="1" applyBorder="1" applyAlignment="1">
      <alignment wrapText="1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0" fillId="6" borderId="0" xfId="0" applyFill="1"/>
    <xf numFmtId="0" fontId="1" fillId="7" borderId="2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0" fillId="0" borderId="18" xfId="0" applyBorder="1"/>
    <xf numFmtId="0" fontId="0" fillId="0" borderId="12" xfId="0" applyBorder="1"/>
    <xf numFmtId="0" fontId="0" fillId="6" borderId="12" xfId="0" applyFill="1" applyBorder="1"/>
    <xf numFmtId="0" fontId="0" fillId="0" borderId="6" xfId="0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/>
    <xf numFmtId="0" fontId="0" fillId="0" borderId="0" xfId="0" applyFill="1"/>
    <xf numFmtId="0" fontId="0" fillId="0" borderId="11" xfId="0" applyBorder="1"/>
    <xf numFmtId="0" fontId="0" fillId="0" borderId="13" xfId="0" applyBorder="1"/>
    <xf numFmtId="0" fontId="1" fillId="2" borderId="3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1" fillId="9" borderId="2" xfId="0" applyFont="1" applyFill="1" applyBorder="1" applyAlignment="1">
      <alignment wrapText="1"/>
    </xf>
    <xf numFmtId="0" fontId="1" fillId="10" borderId="2" xfId="0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15" fillId="12" borderId="0" xfId="0" applyFont="1" applyFill="1"/>
    <xf numFmtId="0" fontId="0" fillId="13" borderId="2" xfId="0" applyFill="1" applyBorder="1"/>
    <xf numFmtId="0" fontId="6" fillId="13" borderId="2" xfId="0" applyFont="1" applyFill="1" applyBorder="1"/>
    <xf numFmtId="2" fontId="3" fillId="2" borderId="19" xfId="0" applyNumberFormat="1" applyFont="1" applyFill="1" applyBorder="1" applyAlignment="1">
      <alignment wrapText="1"/>
    </xf>
    <xf numFmtId="0" fontId="1" fillId="9" borderId="20" xfId="0" applyFont="1" applyFill="1" applyBorder="1" applyAlignment="1">
      <alignment wrapText="1"/>
    </xf>
    <xf numFmtId="0" fontId="1" fillId="10" borderId="20" xfId="0" applyFont="1" applyFill="1" applyBorder="1" applyAlignment="1">
      <alignment wrapText="1"/>
    </xf>
    <xf numFmtId="0" fontId="1" fillId="11" borderId="20" xfId="0" applyFont="1" applyFill="1" applyBorder="1" applyAlignment="1">
      <alignment wrapText="1"/>
    </xf>
    <xf numFmtId="0" fontId="1" fillId="8" borderId="20" xfId="0" applyFont="1" applyFill="1" applyBorder="1" applyAlignment="1">
      <alignment wrapText="1"/>
    </xf>
    <xf numFmtId="0" fontId="0" fillId="0" borderId="16" xfId="0" applyBorder="1"/>
    <xf numFmtId="0" fontId="0" fillId="0" borderId="21" xfId="0" applyBorder="1"/>
    <xf numFmtId="0" fontId="0" fillId="1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4" borderId="2" xfId="0" applyFill="1" applyBorder="1"/>
    <xf numFmtId="0" fontId="6" fillId="4" borderId="4" xfId="0" applyFont="1" applyFill="1" applyBorder="1"/>
    <xf numFmtId="0" fontId="0" fillId="0" borderId="17" xfId="0" applyFill="1" applyBorder="1"/>
    <xf numFmtId="0" fontId="0" fillId="0" borderId="6" xfId="0" applyFill="1" applyBorder="1"/>
    <xf numFmtId="0" fontId="1" fillId="0" borderId="0" xfId="0" applyFont="1" applyAlignment="1">
      <alignment wrapText="1"/>
    </xf>
    <xf numFmtId="0" fontId="0" fillId="0" borderId="5" xfId="0" applyFill="1" applyBorder="1"/>
    <xf numFmtId="0" fontId="1" fillId="0" borderId="26" xfId="0" applyFont="1" applyBorder="1" applyAlignment="1">
      <alignment vertical="top"/>
    </xf>
    <xf numFmtId="0" fontId="0" fillId="0" borderId="26" xfId="0" applyBorder="1"/>
    <xf numFmtId="0" fontId="1" fillId="0" borderId="27" xfId="0" applyFont="1" applyBorder="1" applyAlignment="1"/>
    <xf numFmtId="0" fontId="0" fillId="0" borderId="27" xfId="0" applyBorder="1"/>
    <xf numFmtId="0" fontId="1" fillId="2" borderId="5" xfId="0" applyFont="1" applyFill="1" applyBorder="1"/>
    <xf numFmtId="0" fontId="0" fillId="6" borderId="0" xfId="0" applyFill="1" applyBorder="1"/>
    <xf numFmtId="0" fontId="1" fillId="2" borderId="6" xfId="0" applyFont="1" applyFill="1" applyBorder="1"/>
    <xf numFmtId="0" fontId="2" fillId="2" borderId="28" xfId="0" applyFont="1" applyFill="1" applyBorder="1" applyAlignment="1">
      <alignment wrapText="1"/>
    </xf>
    <xf numFmtId="0" fontId="0" fillId="6" borderId="29" xfId="0" applyFill="1" applyBorder="1"/>
    <xf numFmtId="0" fontId="0" fillId="4" borderId="6" xfId="0" applyFill="1" applyBorder="1"/>
    <xf numFmtId="0" fontId="0" fillId="4" borderId="2" xfId="0" applyFont="1" applyFill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1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1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C-4B3B-8995-423C6B3B69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Length'!$D$2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C-4B3B-8995-423C6B3B6951}"/>
            </c:ext>
          </c:extLst>
        </c:ser>
        <c:ser>
          <c:idx val="1"/>
          <c:order val="1"/>
          <c:tx>
            <c:v>2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C-4B3B-8995-423C6B3B69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Length'!$D$3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C-4B3B-8995-423C6B3B69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1"/>
        <c:axPos val="t"/>
        <c:majorTickMark val="none"/>
        <c:minorTickMark val="none"/>
        <c:tickLblPos val="nextTo"/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2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Undrained Shear Strength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PC1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'Undrained Shear Strength'!$K$3:$K$16</c:f>
              <c:numCache>
                <c:formatCode>General</c:formatCode>
                <c:ptCount val="14"/>
                <c:pt idx="0">
                  <c:v>9.5465691394099395</c:v>
                </c:pt>
                <c:pt idx="1">
                  <c:v>11.120430110937619</c:v>
                </c:pt>
                <c:pt idx="2">
                  <c:v>10.705173391409987</c:v>
                </c:pt>
                <c:pt idx="3">
                  <c:v>12.374982527346672</c:v>
                </c:pt>
                <c:pt idx="4">
                  <c:v>11.167187298811914</c:v>
                </c:pt>
                <c:pt idx="5">
                  <c:v>9.5899696251055673</c:v>
                </c:pt>
                <c:pt idx="6">
                  <c:v>8.5297134169433377</c:v>
                </c:pt>
                <c:pt idx="7">
                  <c:v>5.0535871440769373</c:v>
                </c:pt>
                <c:pt idx="8">
                  <c:v>4.2283109100710394</c:v>
                </c:pt>
                <c:pt idx="9">
                  <c:v>6.7198695653039371</c:v>
                </c:pt>
                <c:pt idx="10">
                  <c:v>18.296832003699851</c:v>
                </c:pt>
                <c:pt idx="11">
                  <c:v>24.244244932004264</c:v>
                </c:pt>
                <c:pt idx="12">
                  <c:v>13.009373978196875</c:v>
                </c:pt>
                <c:pt idx="13">
                  <c:v>4.7906336265370495</c:v>
                </c:pt>
              </c:numCache>
            </c:numRef>
          </c:xVal>
          <c:yVal>
            <c:numRef>
              <c:f>'Undrained Shear Strength'!$D$3:$D$16</c:f>
              <c:numCache>
                <c:formatCode>General</c:formatCode>
                <c:ptCount val="14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96</c:v>
                </c:pt>
                <c:pt idx="7">
                  <c:v>111</c:v>
                </c:pt>
                <c:pt idx="8">
                  <c:v>126</c:v>
                </c:pt>
                <c:pt idx="9">
                  <c:v>141</c:v>
                </c:pt>
                <c:pt idx="10">
                  <c:v>156</c:v>
                </c:pt>
                <c:pt idx="11">
                  <c:v>171</c:v>
                </c:pt>
                <c:pt idx="12">
                  <c:v>186</c:v>
                </c:pt>
                <c:pt idx="13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67-468C-833A-31B706B2963E}"/>
            </c:ext>
          </c:extLst>
        </c:ser>
        <c:ser>
          <c:idx val="1"/>
          <c:order val="1"/>
          <c:tx>
            <c:v>PC2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'Undrained Shear Strength'!$K$21:$K$50</c:f>
              <c:numCache>
                <c:formatCode>General</c:formatCode>
                <c:ptCount val="30"/>
                <c:pt idx="0">
                  <c:v>0.53174522508930222</c:v>
                </c:pt>
                <c:pt idx="1">
                  <c:v>1.1848076472972535</c:v>
                </c:pt>
                <c:pt idx="2">
                  <c:v>3.0444781672137364</c:v>
                </c:pt>
                <c:pt idx="3">
                  <c:v>4.5893987079445706</c:v>
                </c:pt>
                <c:pt idx="4">
                  <c:v>3.1562322774516076</c:v>
                </c:pt>
                <c:pt idx="5">
                  <c:v>3.6329733969372202</c:v>
                </c:pt>
                <c:pt idx="6">
                  <c:v>2.8962667505504873</c:v>
                </c:pt>
                <c:pt idx="7">
                  <c:v>5.1087713068181833</c:v>
                </c:pt>
                <c:pt idx="8">
                  <c:v>3.0869174294701685</c:v>
                </c:pt>
                <c:pt idx="9">
                  <c:v>2.5532213175539646</c:v>
                </c:pt>
                <c:pt idx="10">
                  <c:v>2.9464719566080042</c:v>
                </c:pt>
                <c:pt idx="11">
                  <c:v>3.9447186811376818</c:v>
                </c:pt>
                <c:pt idx="12">
                  <c:v>4.7103844769117966</c:v>
                </c:pt>
                <c:pt idx="13">
                  <c:v>4.5783095097984656</c:v>
                </c:pt>
                <c:pt idx="14">
                  <c:v>4.6763053884305146</c:v>
                </c:pt>
                <c:pt idx="15">
                  <c:v>6.1623409210939419</c:v>
                </c:pt>
                <c:pt idx="16">
                  <c:v>4.8304172644302694</c:v>
                </c:pt>
                <c:pt idx="17">
                  <c:v>5.1944977242343899</c:v>
                </c:pt>
                <c:pt idx="18">
                  <c:v>6.4031056942105913</c:v>
                </c:pt>
                <c:pt idx="19">
                  <c:v>16.92053147544264</c:v>
                </c:pt>
                <c:pt idx="20">
                  <c:v>13.985005820207377</c:v>
                </c:pt>
                <c:pt idx="21">
                  <c:v>13.952196433688201</c:v>
                </c:pt>
                <c:pt idx="22">
                  <c:v>10.74195458194966</c:v>
                </c:pt>
                <c:pt idx="23">
                  <c:v>6.9634932028635168</c:v>
                </c:pt>
                <c:pt idx="24">
                  <c:v>7.1240408446189925</c:v>
                </c:pt>
                <c:pt idx="25">
                  <c:v>7.5964120561739632</c:v>
                </c:pt>
                <c:pt idx="26">
                  <c:v>2.9993754102693453</c:v>
                </c:pt>
                <c:pt idx="27">
                  <c:v>3.7006305577249905</c:v>
                </c:pt>
                <c:pt idx="28">
                  <c:v>5.1944977242343899</c:v>
                </c:pt>
                <c:pt idx="29">
                  <c:v>9.3518704849673018</c:v>
                </c:pt>
              </c:numCache>
            </c:numRef>
          </c:xVal>
          <c:yVal>
            <c:numRef>
              <c:f>'Undrained Shear Strength'!$D$21:$D$50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67-468C-833A-31B706B2963E}"/>
            </c:ext>
          </c:extLst>
        </c:ser>
        <c:ser>
          <c:idx val="0"/>
          <c:order val="2"/>
          <c:tx>
            <c:v>PC3</c:v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2"/>
            <c:bubble3D val="0"/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7-468C-833A-31B706B2963E}"/>
              </c:ext>
            </c:extLst>
          </c:dPt>
          <c:xVal>
            <c:numRef>
              <c:f>'Undrained Shear Strength'!$K$55:$K$70</c:f>
              <c:numCache>
                <c:formatCode>General</c:formatCode>
                <c:ptCount val="16"/>
                <c:pt idx="0">
                  <c:v>12.68150079002349</c:v>
                </c:pt>
                <c:pt idx="1">
                  <c:v>14.940680358635618</c:v>
                </c:pt>
                <c:pt idx="2">
                  <c:v>12.114700050464853</c:v>
                </c:pt>
                <c:pt idx="3">
                  <c:v>7.8389071989404995</c:v>
                </c:pt>
                <c:pt idx="4">
                  <c:v>2.8193602369718151</c:v>
                </c:pt>
                <c:pt idx="5">
                  <c:v>16.505495119963786</c:v>
                </c:pt>
                <c:pt idx="6">
                  <c:v>7.8022554328939071</c:v>
                </c:pt>
                <c:pt idx="7">
                  <c:v>1.185521833383385</c:v>
                </c:pt>
                <c:pt idx="8">
                  <c:v>1.9704617884069471</c:v>
                </c:pt>
                <c:pt idx="9">
                  <c:v>2.5502620471611013</c:v>
                </c:pt>
                <c:pt idx="10">
                  <c:v>1.9371421568859131</c:v>
                </c:pt>
                <c:pt idx="11">
                  <c:v>2.8125477306146465</c:v>
                </c:pt>
                <c:pt idx="12">
                  <c:v>2.4796319729843752</c:v>
                </c:pt>
                <c:pt idx="13">
                  <c:v>3.9431616981098374</c:v>
                </c:pt>
                <c:pt idx="14">
                  <c:v>2.1594103596625596</c:v>
                </c:pt>
                <c:pt idx="15">
                  <c:v>2.5761036761803893</c:v>
                </c:pt>
              </c:numCache>
            </c:numRef>
          </c:xVal>
          <c:yVal>
            <c:numRef>
              <c:f>'Undrained Shear Strength'!$D$55:$D$70</c:f>
              <c:numCache>
                <c:formatCode>General</c:formatCode>
                <c:ptCount val="16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88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67-468C-833A-31B706B29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075616"/>
        <c:axId val="1538067296"/>
      </c:scatterChart>
      <c:valAx>
        <c:axId val="1538075616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67296"/>
        <c:crosses val="autoZero"/>
        <c:crossBetween val="midCat"/>
      </c:valAx>
      <c:valAx>
        <c:axId val="1538067296"/>
        <c:scaling>
          <c:orientation val="maxMin"/>
          <c:max val="55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7561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Loss On Ignition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PC2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LOI!$J$12:$J$40</c:f>
              <c:numCache>
                <c:formatCode>General</c:formatCode>
                <c:ptCount val="29"/>
                <c:pt idx="0">
                  <c:v>6.6663240131578867</c:v>
                </c:pt>
                <c:pt idx="1">
                  <c:v>5.3065515714918359</c:v>
                </c:pt>
                <c:pt idx="2">
                  <c:v>5.0782369461798371</c:v>
                </c:pt>
                <c:pt idx="3">
                  <c:v>4.8298467174394677</c:v>
                </c:pt>
                <c:pt idx="4">
                  <c:v>5.6198525057868149</c:v>
                </c:pt>
                <c:pt idx="5">
                  <c:v>5.4322712374401565</c:v>
                </c:pt>
                <c:pt idx="6">
                  <c:v>5.2023938551434163</c:v>
                </c:pt>
                <c:pt idx="7">
                  <c:v>5.3869853421716467</c:v>
                </c:pt>
                <c:pt idx="8">
                  <c:v>5.222844559337525</c:v>
                </c:pt>
                <c:pt idx="9">
                  <c:v>5.799850041900168</c:v>
                </c:pt>
                <c:pt idx="10">
                  <c:v>5.3833372893426157</c:v>
                </c:pt>
                <c:pt idx="11">
                  <c:v>8.2307125565730601</c:v>
                </c:pt>
                <c:pt idx="12">
                  <c:v>6.2112343845548645</c:v>
                </c:pt>
                <c:pt idx="13">
                  <c:v>6.1079370298820379</c:v>
                </c:pt>
                <c:pt idx="14">
                  <c:v>8.0143345821795382</c:v>
                </c:pt>
                <c:pt idx="15">
                  <c:v>4.8412573053230208</c:v>
                </c:pt>
                <c:pt idx="16">
                  <c:v>5.2559257986946939</c:v>
                </c:pt>
                <c:pt idx="17">
                  <c:v>6.0523485120114406</c:v>
                </c:pt>
                <c:pt idx="18">
                  <c:v>9.425207065163189</c:v>
                </c:pt>
                <c:pt idx="19">
                  <c:v>5.6953537903289835</c:v>
                </c:pt>
                <c:pt idx="20">
                  <c:v>6.0713052154891534</c:v>
                </c:pt>
                <c:pt idx="21">
                  <c:v>5.6083612699664993</c:v>
                </c:pt>
                <c:pt idx="22">
                  <c:v>3.9529239668872007</c:v>
                </c:pt>
                <c:pt idx="23">
                  <c:v>1.8400226116450313</c:v>
                </c:pt>
                <c:pt idx="24">
                  <c:v>1.8455711943925479</c:v>
                </c:pt>
                <c:pt idx="25">
                  <c:v>1.2149449373579091</c:v>
                </c:pt>
                <c:pt idx="26">
                  <c:v>2.1389117405100744</c:v>
                </c:pt>
                <c:pt idx="27">
                  <c:v>1.0630881840362538</c:v>
                </c:pt>
                <c:pt idx="28">
                  <c:v>0.97430470980494066</c:v>
                </c:pt>
              </c:numCache>
            </c:numRef>
          </c:xVal>
          <c:yVal>
            <c:numRef>
              <c:f>'Undrained Shear Strength'!$D$22:$D$50</c:f>
              <c:numCache>
                <c:formatCode>General</c:formatCode>
                <c:ptCount val="29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152.5</c:v>
                </c:pt>
                <c:pt idx="10">
                  <c:v>167.5</c:v>
                </c:pt>
                <c:pt idx="11">
                  <c:v>182.5</c:v>
                </c:pt>
                <c:pt idx="12">
                  <c:v>197.5</c:v>
                </c:pt>
                <c:pt idx="13">
                  <c:v>212.5</c:v>
                </c:pt>
                <c:pt idx="14">
                  <c:v>227.5</c:v>
                </c:pt>
                <c:pt idx="15">
                  <c:v>242.5</c:v>
                </c:pt>
                <c:pt idx="16">
                  <c:v>257.5</c:v>
                </c:pt>
                <c:pt idx="17">
                  <c:v>281.5</c:v>
                </c:pt>
                <c:pt idx="18">
                  <c:v>296.5</c:v>
                </c:pt>
                <c:pt idx="19">
                  <c:v>311.5</c:v>
                </c:pt>
                <c:pt idx="20">
                  <c:v>326.5</c:v>
                </c:pt>
                <c:pt idx="21">
                  <c:v>341.5</c:v>
                </c:pt>
                <c:pt idx="22">
                  <c:v>356.5</c:v>
                </c:pt>
                <c:pt idx="23">
                  <c:v>371.5</c:v>
                </c:pt>
                <c:pt idx="24">
                  <c:v>386.5</c:v>
                </c:pt>
                <c:pt idx="25">
                  <c:v>473</c:v>
                </c:pt>
                <c:pt idx="26">
                  <c:v>488</c:v>
                </c:pt>
                <c:pt idx="27">
                  <c:v>503</c:v>
                </c:pt>
                <c:pt idx="28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46-4B7C-82CB-F1F610889897}"/>
            </c:ext>
          </c:extLst>
        </c:ser>
        <c:ser>
          <c:idx val="1"/>
          <c:order val="1"/>
          <c:tx>
            <c:v>PC3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LOI!$J$3:$J$11</c:f>
              <c:numCache>
                <c:formatCode>General</c:formatCode>
                <c:ptCount val="9"/>
                <c:pt idx="0">
                  <c:v>0.7559667374635759</c:v>
                </c:pt>
                <c:pt idx="1">
                  <c:v>0.93568062101473393</c:v>
                </c:pt>
                <c:pt idx="2">
                  <c:v>1.3542238069115697</c:v>
                </c:pt>
                <c:pt idx="3">
                  <c:v>1.0672950308406426</c:v>
                </c:pt>
                <c:pt idx="4">
                  <c:v>1.2242821254810465</c:v>
                </c:pt>
                <c:pt idx="5">
                  <c:v>1.5435872356033609</c:v>
                </c:pt>
                <c:pt idx="6">
                  <c:v>1.2033147916903353</c:v>
                </c:pt>
                <c:pt idx="7">
                  <c:v>1.6844642506796292</c:v>
                </c:pt>
                <c:pt idx="8">
                  <c:v>2.0400643172986843</c:v>
                </c:pt>
              </c:numCache>
            </c:numRef>
          </c:xVal>
          <c:yVal>
            <c:numRef>
              <c:f>'Undrained Shear Strength'!$D$62:$D$70</c:f>
              <c:numCache>
                <c:formatCode>General</c:formatCode>
                <c:ptCount val="9"/>
                <c:pt idx="0">
                  <c:v>105</c:v>
                </c:pt>
                <c:pt idx="1">
                  <c:v>120</c:v>
                </c:pt>
                <c:pt idx="2">
                  <c:v>135</c:v>
                </c:pt>
                <c:pt idx="3">
                  <c:v>150</c:v>
                </c:pt>
                <c:pt idx="4">
                  <c:v>165</c:v>
                </c:pt>
                <c:pt idx="5">
                  <c:v>180</c:v>
                </c:pt>
                <c:pt idx="6">
                  <c:v>195</c:v>
                </c:pt>
                <c:pt idx="7">
                  <c:v>210</c:v>
                </c:pt>
                <c:pt idx="8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46-4B7C-82CB-F1F61088989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LOI!$J$2</c:f>
              <c:numCache>
                <c:formatCode>General</c:formatCode>
                <c:ptCount val="1"/>
                <c:pt idx="0">
                  <c:v>2.3899932990841921</c:v>
                </c:pt>
              </c:numCache>
            </c:numRef>
          </c:xVal>
          <c:yVal>
            <c:numRef>
              <c:f>LOI!$C$2</c:f>
              <c:numCache>
                <c:formatCode>General</c:formatCode>
                <c:ptCount val="1"/>
                <c:pt idx="0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74-4A52-A5A7-25704D15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324544"/>
        <c:axId val="613324960"/>
      </c:scatterChart>
      <c:valAx>
        <c:axId val="613324544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13324960"/>
        <c:crosses val="autoZero"/>
        <c:crossBetween val="midCat"/>
        <c:majorUnit val="2"/>
      </c:valAx>
      <c:valAx>
        <c:axId val="613324960"/>
        <c:scaling>
          <c:orientation val="maxMin"/>
          <c:max val="55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1332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PC2 Grain Size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&lt;3.9 µm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'PC2 Grain Size'!$F$3:$F$32</c:f>
              <c:numCache>
                <c:formatCode>General</c:formatCode>
                <c:ptCount val="30"/>
                <c:pt idx="0">
                  <c:v>35.08614900036838</c:v>
                </c:pt>
                <c:pt idx="1">
                  <c:v>39.451742119315227</c:v>
                </c:pt>
                <c:pt idx="2">
                  <c:v>39.998043041456221</c:v>
                </c:pt>
                <c:pt idx="3">
                  <c:v>49.724191517905538</c:v>
                </c:pt>
                <c:pt idx="4">
                  <c:v>48.385608359965289</c:v>
                </c:pt>
                <c:pt idx="5">
                  <c:v>49.956959114475367</c:v>
                </c:pt>
                <c:pt idx="6">
                  <c:v>50.362056767163281</c:v>
                </c:pt>
                <c:pt idx="7">
                  <c:v>48.860327595203593</c:v>
                </c:pt>
                <c:pt idx="8">
                  <c:v>54.678326234235406</c:v>
                </c:pt>
                <c:pt idx="9">
                  <c:v>47.63804198563124</c:v>
                </c:pt>
                <c:pt idx="10">
                  <c:v>52.226231103123339</c:v>
                </c:pt>
                <c:pt idx="11">
                  <c:v>55.810303254488048</c:v>
                </c:pt>
                <c:pt idx="12">
                  <c:v>56.759674749547912</c:v>
                </c:pt>
                <c:pt idx="13">
                  <c:v>58.9473592688407</c:v>
                </c:pt>
                <c:pt idx="14">
                  <c:v>61.868799961290868</c:v>
                </c:pt>
                <c:pt idx="15">
                  <c:v>59.815090976440182</c:v>
                </c:pt>
                <c:pt idx="16">
                  <c:v>63.203796969725154</c:v>
                </c:pt>
                <c:pt idx="17">
                  <c:v>62.642825890876694</c:v>
                </c:pt>
                <c:pt idx="18">
                  <c:v>62.957440428873412</c:v>
                </c:pt>
                <c:pt idx="19">
                  <c:v>63.865185064854813</c:v>
                </c:pt>
                <c:pt idx="20">
                  <c:v>61.637615935237854</c:v>
                </c:pt>
                <c:pt idx="21">
                  <c:v>59.97060794640015</c:v>
                </c:pt>
                <c:pt idx="22">
                  <c:v>59.088267437569229</c:v>
                </c:pt>
                <c:pt idx="23">
                  <c:v>70.462455996738072</c:v>
                </c:pt>
                <c:pt idx="24">
                  <c:v>38.710754946975023</c:v>
                </c:pt>
                <c:pt idx="25">
                  <c:v>45.744117885941279</c:v>
                </c:pt>
                <c:pt idx="26">
                  <c:v>23.638623790893011</c:v>
                </c:pt>
                <c:pt idx="27">
                  <c:v>40.752441928856896</c:v>
                </c:pt>
                <c:pt idx="28">
                  <c:v>20.168895872699061</c:v>
                </c:pt>
                <c:pt idx="29">
                  <c:v>20.618026629830428</c:v>
                </c:pt>
              </c:numCache>
            </c:numRef>
          </c:xVal>
          <c:yVal>
            <c:numRef>
              <c:f>'PC2 Grain Size'!$E$3:$E$32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82-47EF-9678-507B52EC7D79}"/>
            </c:ext>
          </c:extLst>
        </c:ser>
        <c:ser>
          <c:idx val="1"/>
          <c:order val="1"/>
          <c:tx>
            <c:v>3.9 - 63 µm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'PC2 Grain Size'!$G$3:$G$32</c:f>
              <c:numCache>
                <c:formatCode>General</c:formatCode>
                <c:ptCount val="30"/>
                <c:pt idx="0">
                  <c:v>45.094267500831698</c:v>
                </c:pt>
                <c:pt idx="1">
                  <c:v>48.360743238374724</c:v>
                </c:pt>
                <c:pt idx="2">
                  <c:v>48.677102787677342</c:v>
                </c:pt>
                <c:pt idx="3">
                  <c:v>47.595473625358018</c:v>
                </c:pt>
                <c:pt idx="4">
                  <c:v>48.587139642151897</c:v>
                </c:pt>
                <c:pt idx="5">
                  <c:v>47.661079045916239</c:v>
                </c:pt>
                <c:pt idx="6">
                  <c:v>47.666541448394526</c:v>
                </c:pt>
                <c:pt idx="7">
                  <c:v>47.867063866339336</c:v>
                </c:pt>
                <c:pt idx="8">
                  <c:v>43.613087389445027</c:v>
                </c:pt>
                <c:pt idx="9">
                  <c:v>48.987439982759966</c:v>
                </c:pt>
                <c:pt idx="10">
                  <c:v>44.431504908083994</c:v>
                </c:pt>
                <c:pt idx="11">
                  <c:v>42.741163657325075</c:v>
                </c:pt>
                <c:pt idx="12">
                  <c:v>41.665717530511529</c:v>
                </c:pt>
                <c:pt idx="13">
                  <c:v>38.381337834711992</c:v>
                </c:pt>
                <c:pt idx="14">
                  <c:v>37.687073424613814</c:v>
                </c:pt>
                <c:pt idx="15">
                  <c:v>39.156216591669697</c:v>
                </c:pt>
                <c:pt idx="16">
                  <c:v>36.457509916102893</c:v>
                </c:pt>
                <c:pt idx="17">
                  <c:v>37.356720748793002</c:v>
                </c:pt>
                <c:pt idx="18">
                  <c:v>36.923176493173358</c:v>
                </c:pt>
                <c:pt idx="19">
                  <c:v>35.960038061002159</c:v>
                </c:pt>
                <c:pt idx="20">
                  <c:v>38.354980131998587</c:v>
                </c:pt>
                <c:pt idx="21">
                  <c:v>39.993228640765203</c:v>
                </c:pt>
                <c:pt idx="22">
                  <c:v>40.352616611657702</c:v>
                </c:pt>
                <c:pt idx="23">
                  <c:v>29.537544003261925</c:v>
                </c:pt>
                <c:pt idx="24">
                  <c:v>58.356273321138595</c:v>
                </c:pt>
                <c:pt idx="25">
                  <c:v>52.406386222296454</c:v>
                </c:pt>
                <c:pt idx="26">
                  <c:v>72.288203758692987</c:v>
                </c:pt>
                <c:pt idx="27">
                  <c:v>47.556114653010503</c:v>
                </c:pt>
                <c:pt idx="28">
                  <c:v>56.76625641226417</c:v>
                </c:pt>
                <c:pt idx="29">
                  <c:v>36.951253727824508</c:v>
                </c:pt>
              </c:numCache>
            </c:numRef>
          </c:xVal>
          <c:yVal>
            <c:numRef>
              <c:f>'PC2 Grain Size'!$E$3:$E$32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82-47EF-9678-507B52EC7D79}"/>
            </c:ext>
          </c:extLst>
        </c:ser>
        <c:ser>
          <c:idx val="2"/>
          <c:order val="2"/>
          <c:tx>
            <c:v>63 µm - 2 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'PC2 Grain Size'!$H$3:$H$32</c:f>
              <c:numCache>
                <c:formatCode>General</c:formatCode>
                <c:ptCount val="30"/>
                <c:pt idx="0">
                  <c:v>19.819583498799929</c:v>
                </c:pt>
                <c:pt idx="1">
                  <c:v>12.18751464231004</c:v>
                </c:pt>
                <c:pt idx="2">
                  <c:v>11.324854170866438</c:v>
                </c:pt>
                <c:pt idx="3">
                  <c:v>2.6803348567364349</c:v>
                </c:pt>
                <c:pt idx="4">
                  <c:v>3.0272519978828103</c:v>
                </c:pt>
                <c:pt idx="5">
                  <c:v>2.3524830060224717</c:v>
                </c:pt>
                <c:pt idx="6">
                  <c:v>1.9714017844421945</c:v>
                </c:pt>
                <c:pt idx="7">
                  <c:v>3.2726085384570576</c:v>
                </c:pt>
                <c:pt idx="8">
                  <c:v>1.7085863763195808</c:v>
                </c:pt>
                <c:pt idx="9">
                  <c:v>3.3745180316087948</c:v>
                </c:pt>
                <c:pt idx="10">
                  <c:v>3.3422639887926771</c:v>
                </c:pt>
                <c:pt idx="11">
                  <c:v>1.4485330881868776</c:v>
                </c:pt>
                <c:pt idx="12">
                  <c:v>1.5746077199405559</c:v>
                </c:pt>
                <c:pt idx="13">
                  <c:v>2.5643656710999738</c:v>
                </c:pt>
                <c:pt idx="14">
                  <c:v>0.44412661409532317</c:v>
                </c:pt>
                <c:pt idx="15">
                  <c:v>1.0286924318901234</c:v>
                </c:pt>
                <c:pt idx="16">
                  <c:v>0.33869311417195153</c:v>
                </c:pt>
                <c:pt idx="17">
                  <c:v>4.5336033032015099E-4</c:v>
                </c:pt>
                <c:pt idx="18">
                  <c:v>0.11938307795324619</c:v>
                </c:pt>
                <c:pt idx="19">
                  <c:v>0.17477687414302498</c:v>
                </c:pt>
                <c:pt idx="20">
                  <c:v>7.4039327635674109E-3</c:v>
                </c:pt>
                <c:pt idx="21">
                  <c:v>3.6163412834649487E-2</c:v>
                </c:pt>
                <c:pt idx="22">
                  <c:v>0.55911595077305698</c:v>
                </c:pt>
                <c:pt idx="23">
                  <c:v>0</c:v>
                </c:pt>
                <c:pt idx="24">
                  <c:v>2.9329717318863771</c:v>
                </c:pt>
                <c:pt idx="25">
                  <c:v>1.8494958917622539</c:v>
                </c:pt>
                <c:pt idx="26">
                  <c:v>4.0731724504140123</c:v>
                </c:pt>
                <c:pt idx="27">
                  <c:v>11.540161105151022</c:v>
                </c:pt>
                <c:pt idx="28">
                  <c:v>23.064847715036787</c:v>
                </c:pt>
                <c:pt idx="29">
                  <c:v>42.430719642345061</c:v>
                </c:pt>
              </c:numCache>
            </c:numRef>
          </c:xVal>
          <c:yVal>
            <c:numRef>
              <c:f>'PC2 Grain Size'!$E$3:$E$32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82-47EF-9678-507B52EC7D79}"/>
            </c:ext>
          </c:extLst>
        </c:ser>
        <c:ser>
          <c:idx val="3"/>
          <c:order val="3"/>
          <c:tx>
            <c:v>&gt;2 mm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'PC2 Grain Size'!$I$3:$I$32</c:f>
              <c:numCache>
                <c:formatCode>General</c:formatCode>
                <c:ptCount val="30"/>
                <c:pt idx="0">
                  <c:v>8.6212518605558807E-14</c:v>
                </c:pt>
                <c:pt idx="1">
                  <c:v>2.9132252166164105E-14</c:v>
                </c:pt>
                <c:pt idx="2">
                  <c:v>2.9842794901924203E-14</c:v>
                </c:pt>
                <c:pt idx="3">
                  <c:v>4.7369515717339994E-15</c:v>
                </c:pt>
                <c:pt idx="4">
                  <c:v>6.6317322004276003E-15</c:v>
                </c:pt>
                <c:pt idx="5">
                  <c:v>2.9478833585923788E-2</c:v>
                </c:pt>
                <c:pt idx="6">
                  <c:v>1.4210854715202001E-15</c:v>
                </c:pt>
                <c:pt idx="7">
                  <c:v>2.8421709430404001E-15</c:v>
                </c:pt>
                <c:pt idx="8">
                  <c:v>5.6843418860808002E-15</c:v>
                </c:pt>
                <c:pt idx="9">
                  <c:v>5.6843418860808002E-15</c:v>
                </c:pt>
                <c:pt idx="10">
                  <c:v>8.5265128291212003E-15</c:v>
                </c:pt>
                <c:pt idx="11">
                  <c:v>1.4210854715202001E-15</c:v>
                </c:pt>
                <c:pt idx="12">
                  <c:v>5.6843418860808002E-15</c:v>
                </c:pt>
                <c:pt idx="13">
                  <c:v>0.10693722534735887</c:v>
                </c:pt>
                <c:pt idx="14">
                  <c:v>7.1054273576009995E-15</c:v>
                </c:pt>
                <c:pt idx="15">
                  <c:v>0</c:v>
                </c:pt>
                <c:pt idx="16">
                  <c:v>2.8421709430404001E-15</c:v>
                </c:pt>
                <c:pt idx="17">
                  <c:v>1.4210854715202001E-15</c:v>
                </c:pt>
                <c:pt idx="18">
                  <c:v>9.9475983006414004E-15</c:v>
                </c:pt>
                <c:pt idx="19">
                  <c:v>2.8421709430404001E-15</c:v>
                </c:pt>
                <c:pt idx="20">
                  <c:v>0</c:v>
                </c:pt>
                <c:pt idx="21">
                  <c:v>5.6843418860808002E-15</c:v>
                </c:pt>
                <c:pt idx="22">
                  <c:v>7.1054273576010003E-15</c:v>
                </c:pt>
                <c:pt idx="23">
                  <c:v>8.5265128291212003E-15</c:v>
                </c:pt>
                <c:pt idx="24">
                  <c:v>1.4210854715202001E-15</c:v>
                </c:pt>
                <c:pt idx="25">
                  <c:v>4.2632564145606002E-15</c:v>
                </c:pt>
                <c:pt idx="26">
                  <c:v>6.9547922976198603E-12</c:v>
                </c:pt>
                <c:pt idx="27">
                  <c:v>0.15128263452894244</c:v>
                </c:pt>
                <c:pt idx="28">
                  <c:v>6.9206862463033742E-13</c:v>
                </c:pt>
                <c:pt idx="29">
                  <c:v>1.6464696273033031E-11</c:v>
                </c:pt>
              </c:numCache>
            </c:numRef>
          </c:xVal>
          <c:yVal>
            <c:numRef>
              <c:f>'PC2 Grain Size'!$E$3:$E$32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82-47EF-9678-507B52EC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2671"/>
        <c:axId val="138010991"/>
      </c:scatterChart>
      <c:valAx>
        <c:axId val="13800267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8010991"/>
        <c:crosses val="autoZero"/>
        <c:crossBetween val="midCat"/>
      </c:valAx>
      <c:valAx>
        <c:axId val="138010991"/>
        <c:scaling>
          <c:orientation val="maxMin"/>
          <c:max val="52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80026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PC3 Grain Size only</a:t>
            </a:r>
            <a:r>
              <a:rPr lang="sv-SE" baseline="0"/>
              <a:t> from PSA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&lt;3.9 µm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Size'!$G$3:$G$14</c:f>
              <c:numCache>
                <c:formatCode>General</c:formatCode>
                <c:ptCount val="12"/>
                <c:pt idx="0">
                  <c:v>0.24225403387304767</c:v>
                </c:pt>
                <c:pt idx="1">
                  <c:v>42.124074667982121</c:v>
                </c:pt>
                <c:pt idx="2">
                  <c:v>22.489580177712327</c:v>
                </c:pt>
                <c:pt idx="3">
                  <c:v>9.8429704830139997</c:v>
                </c:pt>
                <c:pt idx="4">
                  <c:v>13.574595252898121</c:v>
                </c:pt>
                <c:pt idx="5">
                  <c:v>18.237024494391864</c:v>
                </c:pt>
                <c:pt idx="6">
                  <c:v>21.650897506170509</c:v>
                </c:pt>
                <c:pt idx="7">
                  <c:v>28.714603776462926</c:v>
                </c:pt>
                <c:pt idx="8">
                  <c:v>24.94229706638232</c:v>
                </c:pt>
                <c:pt idx="9">
                  <c:v>23.862247553171169</c:v>
                </c:pt>
                <c:pt idx="10">
                  <c:v>36.897558066272396</c:v>
                </c:pt>
                <c:pt idx="11">
                  <c:v>33.920981576959754</c:v>
                </c:pt>
              </c:numCache>
            </c:numRef>
          </c:xVal>
          <c:yVal>
            <c:numRef>
              <c:f>'PC3 Grain Size'!$F$3:$F$14</c:f>
              <c:numCache>
                <c:formatCode>General</c:formatCode>
                <c:ptCount val="12"/>
                <c:pt idx="0">
                  <c:v>1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120</c:v>
                </c:pt>
                <c:pt idx="5">
                  <c:v>135</c:v>
                </c:pt>
                <c:pt idx="6">
                  <c:v>150</c:v>
                </c:pt>
                <c:pt idx="7">
                  <c:v>165</c:v>
                </c:pt>
                <c:pt idx="8">
                  <c:v>180</c:v>
                </c:pt>
                <c:pt idx="9">
                  <c:v>195</c:v>
                </c:pt>
                <c:pt idx="10">
                  <c:v>210</c:v>
                </c:pt>
                <c:pt idx="1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E1-4AAA-9320-2B8F6B84D32A}"/>
            </c:ext>
          </c:extLst>
        </c:ser>
        <c:ser>
          <c:idx val="1"/>
          <c:order val="1"/>
          <c:tx>
            <c:v>3.9 - 63 µm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Size'!$H$3:$H$14</c:f>
              <c:numCache>
                <c:formatCode>General</c:formatCode>
                <c:ptCount val="12"/>
                <c:pt idx="0">
                  <c:v>2.3553882369447878</c:v>
                </c:pt>
                <c:pt idx="1">
                  <c:v>54.757006969436326</c:v>
                </c:pt>
                <c:pt idx="2">
                  <c:v>55.736331053628945</c:v>
                </c:pt>
                <c:pt idx="3">
                  <c:v>16.552125974827128</c:v>
                </c:pt>
                <c:pt idx="4">
                  <c:v>23.832951259898511</c:v>
                </c:pt>
                <c:pt idx="5">
                  <c:v>35.545864720130979</c:v>
                </c:pt>
                <c:pt idx="6">
                  <c:v>25.661998528950875</c:v>
                </c:pt>
                <c:pt idx="7">
                  <c:v>40.624967269172252</c:v>
                </c:pt>
                <c:pt idx="8">
                  <c:v>47.114300113132543</c:v>
                </c:pt>
                <c:pt idx="9">
                  <c:v>44.091352238821763</c:v>
                </c:pt>
                <c:pt idx="10">
                  <c:v>53.462794958266969</c:v>
                </c:pt>
                <c:pt idx="11">
                  <c:v>53.839732029131433</c:v>
                </c:pt>
              </c:numCache>
            </c:numRef>
          </c:xVal>
          <c:yVal>
            <c:numRef>
              <c:f>'PC3 Grain Size'!$F$3:$F$14</c:f>
              <c:numCache>
                <c:formatCode>General</c:formatCode>
                <c:ptCount val="12"/>
                <c:pt idx="0">
                  <c:v>1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120</c:v>
                </c:pt>
                <c:pt idx="5">
                  <c:v>135</c:v>
                </c:pt>
                <c:pt idx="6">
                  <c:v>150</c:v>
                </c:pt>
                <c:pt idx="7">
                  <c:v>165</c:v>
                </c:pt>
                <c:pt idx="8">
                  <c:v>180</c:v>
                </c:pt>
                <c:pt idx="9">
                  <c:v>195</c:v>
                </c:pt>
                <c:pt idx="10">
                  <c:v>210</c:v>
                </c:pt>
                <c:pt idx="1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E1-4AAA-9320-2B8F6B84D32A}"/>
            </c:ext>
          </c:extLst>
        </c:ser>
        <c:ser>
          <c:idx val="2"/>
          <c:order val="2"/>
          <c:tx>
            <c:v>63 µm - 2 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Size'!$I$3:$I$14</c:f>
              <c:numCache>
                <c:formatCode>General</c:formatCode>
                <c:ptCount val="12"/>
                <c:pt idx="0">
                  <c:v>97.402357729182185</c:v>
                </c:pt>
                <c:pt idx="1">
                  <c:v>3.0378432028431464</c:v>
                </c:pt>
                <c:pt idx="2">
                  <c:v>21.774088768658718</c:v>
                </c:pt>
                <c:pt idx="3">
                  <c:v>73.60490354215888</c:v>
                </c:pt>
                <c:pt idx="4">
                  <c:v>62.531567579442068</c:v>
                </c:pt>
                <c:pt idx="5">
                  <c:v>46.217110785477161</c:v>
                </c:pt>
                <c:pt idx="6">
                  <c:v>52.687103964878609</c:v>
                </c:pt>
                <c:pt idx="7">
                  <c:v>30.660428954364818</c:v>
                </c:pt>
                <c:pt idx="8">
                  <c:v>27.943402820485137</c:v>
                </c:pt>
                <c:pt idx="9">
                  <c:v>32.046400208007064</c:v>
                </c:pt>
                <c:pt idx="10">
                  <c:v>9.6396469754606375</c:v>
                </c:pt>
                <c:pt idx="11">
                  <c:v>12.239286393908806</c:v>
                </c:pt>
              </c:numCache>
            </c:numRef>
          </c:xVal>
          <c:yVal>
            <c:numRef>
              <c:f>'PC3 Grain Size'!$F$3:$F$14</c:f>
              <c:numCache>
                <c:formatCode>General</c:formatCode>
                <c:ptCount val="12"/>
                <c:pt idx="0">
                  <c:v>1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120</c:v>
                </c:pt>
                <c:pt idx="5">
                  <c:v>135</c:v>
                </c:pt>
                <c:pt idx="6">
                  <c:v>150</c:v>
                </c:pt>
                <c:pt idx="7">
                  <c:v>165</c:v>
                </c:pt>
                <c:pt idx="8">
                  <c:v>180</c:v>
                </c:pt>
                <c:pt idx="9">
                  <c:v>195</c:v>
                </c:pt>
                <c:pt idx="10">
                  <c:v>210</c:v>
                </c:pt>
                <c:pt idx="1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E1-4AAA-9320-2B8F6B84D32A}"/>
            </c:ext>
          </c:extLst>
        </c:ser>
        <c:ser>
          <c:idx val="3"/>
          <c:order val="3"/>
          <c:tx>
            <c:v>&gt;2 mm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Size'!$J$3:$J$14</c:f>
              <c:numCache>
                <c:formatCode>General</c:formatCode>
                <c:ptCount val="12"/>
                <c:pt idx="0">
                  <c:v>1.149089712271234E-10</c:v>
                </c:pt>
                <c:pt idx="1">
                  <c:v>8.1075159738418265E-2</c:v>
                </c:pt>
                <c:pt idx="2">
                  <c:v>3.9108272176235929E-12</c:v>
                </c:pt>
                <c:pt idx="3">
                  <c:v>7.1854818202154996E-7</c:v>
                </c:pt>
                <c:pt idx="4">
                  <c:v>6.0885956356378113E-2</c:v>
                </c:pt>
                <c:pt idx="5">
                  <c:v>4.5326666509026837E-8</c:v>
                </c:pt>
                <c:pt idx="6">
                  <c:v>2.9194495709816707E-10</c:v>
                </c:pt>
                <c:pt idx="7">
                  <c:v>2.9152315050851021E-8</c:v>
                </c:pt>
                <c:pt idx="8">
                  <c:v>1.0669509720173672E-11</c:v>
                </c:pt>
                <c:pt idx="9">
                  <c:v>2.8615005476240212E-9</c:v>
                </c:pt>
                <c:pt idx="10">
                  <c:v>4.0497582176613017E-9</c:v>
                </c:pt>
                <c:pt idx="11">
                  <c:v>3.3138007893285258E-10</c:v>
                </c:pt>
              </c:numCache>
            </c:numRef>
          </c:xVal>
          <c:yVal>
            <c:numRef>
              <c:f>'PC3 Grain Size'!$F$3:$F$14</c:f>
              <c:numCache>
                <c:formatCode>General</c:formatCode>
                <c:ptCount val="12"/>
                <c:pt idx="0">
                  <c:v>1</c:v>
                </c:pt>
                <c:pt idx="1">
                  <c:v>65</c:v>
                </c:pt>
                <c:pt idx="2">
                  <c:v>85</c:v>
                </c:pt>
                <c:pt idx="3">
                  <c:v>105</c:v>
                </c:pt>
                <c:pt idx="4">
                  <c:v>120</c:v>
                </c:pt>
                <c:pt idx="5">
                  <c:v>135</c:v>
                </c:pt>
                <c:pt idx="6">
                  <c:v>150</c:v>
                </c:pt>
                <c:pt idx="7">
                  <c:v>165</c:v>
                </c:pt>
                <c:pt idx="8">
                  <c:v>180</c:v>
                </c:pt>
                <c:pt idx="9">
                  <c:v>195</c:v>
                </c:pt>
                <c:pt idx="10">
                  <c:v>210</c:v>
                </c:pt>
                <c:pt idx="1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E1-4AAA-9320-2B8F6B84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0939728"/>
        <c:axId val="950938480"/>
      </c:scatterChart>
      <c:valAx>
        <c:axId val="95093972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950938480"/>
        <c:crosses val="autoZero"/>
        <c:crossBetween val="midCat"/>
      </c:valAx>
      <c:valAx>
        <c:axId val="95093848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950939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PC3 Grain</a:t>
            </a:r>
            <a:r>
              <a:rPr lang="sv-SE" baseline="0"/>
              <a:t> Size, combined sieve and PSA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&lt;3.9 µm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Size'!$B$21:$B$35</c:f>
              <c:numCache>
                <c:formatCode>General</c:formatCode>
                <c:ptCount val="15"/>
                <c:pt idx="0">
                  <c:v>0.24225403387304767</c:v>
                </c:pt>
                <c:pt idx="1">
                  <c:v>0.77075116467350502</c:v>
                </c:pt>
                <c:pt idx="2">
                  <c:v>0.46654798041249901</c:v>
                </c:pt>
                <c:pt idx="3">
                  <c:v>42.124074667982121</c:v>
                </c:pt>
                <c:pt idx="4">
                  <c:v>0</c:v>
                </c:pt>
                <c:pt idx="5">
                  <c:v>22.489580177712327</c:v>
                </c:pt>
                <c:pt idx="6">
                  <c:v>9.8429704830139997</c:v>
                </c:pt>
                <c:pt idx="7">
                  <c:v>13.574595252898121</c:v>
                </c:pt>
                <c:pt idx="8">
                  <c:v>18.237024494391864</c:v>
                </c:pt>
                <c:pt idx="9">
                  <c:v>21.650897506170509</c:v>
                </c:pt>
                <c:pt idx="10">
                  <c:v>28.714603776462926</c:v>
                </c:pt>
                <c:pt idx="11">
                  <c:v>24.94229706638232</c:v>
                </c:pt>
                <c:pt idx="12">
                  <c:v>23.862247553171169</c:v>
                </c:pt>
                <c:pt idx="13">
                  <c:v>36.897558066272396</c:v>
                </c:pt>
                <c:pt idx="14">
                  <c:v>33.920981576959754</c:v>
                </c:pt>
              </c:numCache>
            </c:numRef>
          </c:xVal>
          <c:yVal>
            <c:numRef>
              <c:f>'PC3 Grain Size'!$A$21:$A$35</c:f>
              <c:numCache>
                <c:formatCode>General</c:formatCode>
                <c:ptCount val="15"/>
                <c:pt idx="0">
                  <c:v>1</c:v>
                </c:pt>
                <c:pt idx="1">
                  <c:v>15</c:v>
                </c:pt>
                <c:pt idx="2">
                  <c:v>45</c:v>
                </c:pt>
                <c:pt idx="3">
                  <c:v>65</c:v>
                </c:pt>
                <c:pt idx="4">
                  <c:v>75</c:v>
                </c:pt>
                <c:pt idx="5">
                  <c:v>85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63-4F1F-948B-FCDF21951D1C}"/>
            </c:ext>
          </c:extLst>
        </c:ser>
        <c:ser>
          <c:idx val="2"/>
          <c:order val="1"/>
          <c:tx>
            <c:v>3.9 - 63 µm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Size'!$C$21:$C$35</c:f>
              <c:numCache>
                <c:formatCode>General</c:formatCode>
                <c:ptCount val="15"/>
                <c:pt idx="0">
                  <c:v>2.3553882369447878</c:v>
                </c:pt>
                <c:pt idx="1">
                  <c:v>0.77075116467350502</c:v>
                </c:pt>
                <c:pt idx="2">
                  <c:v>0.46654798041249901</c:v>
                </c:pt>
                <c:pt idx="3">
                  <c:v>54.757006969436326</c:v>
                </c:pt>
                <c:pt idx="4">
                  <c:v>0</c:v>
                </c:pt>
                <c:pt idx="5">
                  <c:v>55.736331053628945</c:v>
                </c:pt>
                <c:pt idx="6">
                  <c:v>16.552125974827128</c:v>
                </c:pt>
                <c:pt idx="7">
                  <c:v>23.832951259898511</c:v>
                </c:pt>
                <c:pt idx="8">
                  <c:v>35.545864720130979</c:v>
                </c:pt>
                <c:pt idx="9">
                  <c:v>25.661998528950875</c:v>
                </c:pt>
                <c:pt idx="10">
                  <c:v>40.624967269172252</c:v>
                </c:pt>
                <c:pt idx="11">
                  <c:v>47.114300113132543</c:v>
                </c:pt>
                <c:pt idx="12">
                  <c:v>44.091352238821763</c:v>
                </c:pt>
                <c:pt idx="13">
                  <c:v>53.462794958266969</c:v>
                </c:pt>
                <c:pt idx="14">
                  <c:v>53.839732029131433</c:v>
                </c:pt>
              </c:numCache>
            </c:numRef>
          </c:xVal>
          <c:yVal>
            <c:numRef>
              <c:f>'PC3 Grain Size'!$A$21:$A$35</c:f>
              <c:numCache>
                <c:formatCode>General</c:formatCode>
                <c:ptCount val="15"/>
                <c:pt idx="0">
                  <c:v>1</c:v>
                </c:pt>
                <c:pt idx="1">
                  <c:v>15</c:v>
                </c:pt>
                <c:pt idx="2">
                  <c:v>45</c:v>
                </c:pt>
                <c:pt idx="3">
                  <c:v>65</c:v>
                </c:pt>
                <c:pt idx="4">
                  <c:v>75</c:v>
                </c:pt>
                <c:pt idx="5">
                  <c:v>85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63-4F1F-948B-FCDF21951D1C}"/>
            </c:ext>
          </c:extLst>
        </c:ser>
        <c:ser>
          <c:idx val="1"/>
          <c:order val="2"/>
          <c:tx>
            <c:v>63 µm - 2 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Size'!$D$21:$D$35</c:f>
              <c:numCache>
                <c:formatCode>General</c:formatCode>
                <c:ptCount val="15"/>
                <c:pt idx="0">
                  <c:v>97.402357729182185</c:v>
                </c:pt>
                <c:pt idx="1">
                  <c:v>98.224629119395573</c:v>
                </c:pt>
                <c:pt idx="2">
                  <c:v>97.976356673540224</c:v>
                </c:pt>
                <c:pt idx="3">
                  <c:v>3.0378432028431464</c:v>
                </c:pt>
                <c:pt idx="4">
                  <c:v>95.798205438573163</c:v>
                </c:pt>
                <c:pt idx="5">
                  <c:v>21.774088768658718</c:v>
                </c:pt>
                <c:pt idx="6">
                  <c:v>73.60490354215888</c:v>
                </c:pt>
                <c:pt idx="7">
                  <c:v>62.531567579442068</c:v>
                </c:pt>
                <c:pt idx="8">
                  <c:v>46.217110785477161</c:v>
                </c:pt>
                <c:pt idx="9">
                  <c:v>52.687103964878609</c:v>
                </c:pt>
                <c:pt idx="10">
                  <c:v>30.660428954364818</c:v>
                </c:pt>
                <c:pt idx="11">
                  <c:v>27.943402820485137</c:v>
                </c:pt>
                <c:pt idx="12">
                  <c:v>32.046400208007064</c:v>
                </c:pt>
                <c:pt idx="13">
                  <c:v>9.6396469754606375</c:v>
                </c:pt>
                <c:pt idx="14">
                  <c:v>12.239286393908806</c:v>
                </c:pt>
              </c:numCache>
            </c:numRef>
          </c:xVal>
          <c:yVal>
            <c:numRef>
              <c:f>'PC3 Grain Size'!$A$21:$A$35</c:f>
              <c:numCache>
                <c:formatCode>General</c:formatCode>
                <c:ptCount val="15"/>
                <c:pt idx="0">
                  <c:v>1</c:v>
                </c:pt>
                <c:pt idx="1">
                  <c:v>15</c:v>
                </c:pt>
                <c:pt idx="2">
                  <c:v>45</c:v>
                </c:pt>
                <c:pt idx="3">
                  <c:v>65</c:v>
                </c:pt>
                <c:pt idx="4">
                  <c:v>75</c:v>
                </c:pt>
                <c:pt idx="5">
                  <c:v>85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A63-4F1F-948B-FCDF21951D1C}"/>
            </c:ext>
          </c:extLst>
        </c:ser>
        <c:ser>
          <c:idx val="0"/>
          <c:order val="3"/>
          <c:tx>
            <c:v>&gt;2 mm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'PC3 Grain Size'!$E$21:$E$35</c:f>
              <c:numCache>
                <c:formatCode>General</c:formatCode>
                <c:ptCount val="15"/>
                <c:pt idx="0">
                  <c:v>1.149089712271234E-10</c:v>
                </c:pt>
                <c:pt idx="1">
                  <c:v>1.4697988811663546E-2</c:v>
                </c:pt>
                <c:pt idx="2">
                  <c:v>0.51402248207965662</c:v>
                </c:pt>
                <c:pt idx="3">
                  <c:v>8.1075159738418265E-2</c:v>
                </c:pt>
                <c:pt idx="4">
                  <c:v>3.8650919431086921</c:v>
                </c:pt>
                <c:pt idx="5">
                  <c:v>3.9108272176235929E-12</c:v>
                </c:pt>
                <c:pt idx="6">
                  <c:v>7.1854818202154996E-7</c:v>
                </c:pt>
                <c:pt idx="7">
                  <c:v>6.0885956356378113E-2</c:v>
                </c:pt>
                <c:pt idx="8">
                  <c:v>4.5326666509026837E-8</c:v>
                </c:pt>
                <c:pt idx="9">
                  <c:v>2.9194495709816707E-10</c:v>
                </c:pt>
                <c:pt idx="10">
                  <c:v>2.9152315050851021E-8</c:v>
                </c:pt>
                <c:pt idx="11">
                  <c:v>1.0669509720173672E-11</c:v>
                </c:pt>
                <c:pt idx="12">
                  <c:v>2.8615005476240212E-9</c:v>
                </c:pt>
                <c:pt idx="13">
                  <c:v>4.0497582176613017E-9</c:v>
                </c:pt>
                <c:pt idx="14">
                  <c:v>3.3138007893285258E-10</c:v>
                </c:pt>
              </c:numCache>
            </c:numRef>
          </c:xVal>
          <c:yVal>
            <c:numRef>
              <c:f>'PC3 Grain Size'!$A$21:$A$35</c:f>
              <c:numCache>
                <c:formatCode>General</c:formatCode>
                <c:ptCount val="15"/>
                <c:pt idx="0">
                  <c:v>1</c:v>
                </c:pt>
                <c:pt idx="1">
                  <c:v>15</c:v>
                </c:pt>
                <c:pt idx="2">
                  <c:v>45</c:v>
                </c:pt>
                <c:pt idx="3">
                  <c:v>65</c:v>
                </c:pt>
                <c:pt idx="4">
                  <c:v>75</c:v>
                </c:pt>
                <c:pt idx="5">
                  <c:v>85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A63-4F1F-948B-FCDF2195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023840"/>
        <c:axId val="1572025504"/>
      </c:scatterChart>
      <c:valAx>
        <c:axId val="1572023840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72025504"/>
        <c:crosses val="autoZero"/>
        <c:crossBetween val="midCat"/>
      </c:valAx>
      <c:valAx>
        <c:axId val="157202550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72023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Sieved</a:t>
            </a:r>
            <a:r>
              <a:rPr lang="sv-SE" baseline="0"/>
              <a:t> </a:t>
            </a:r>
            <a:r>
              <a:rPr lang="sv-SE"/>
              <a:t>PC1 Grain</a:t>
            </a:r>
            <a:r>
              <a:rPr lang="sv-SE" baseline="0"/>
              <a:t> Size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&lt;63 µm</c:v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'Sieved Grain Size'!$Q$2:$Q$7</c:f>
              <c:numCache>
                <c:formatCode>General</c:formatCode>
                <c:ptCount val="6"/>
                <c:pt idx="0">
                  <c:v>0.10553052159363122</c:v>
                </c:pt>
                <c:pt idx="1">
                  <c:v>0.2933505983900675</c:v>
                </c:pt>
                <c:pt idx="2">
                  <c:v>7.1403550362855853E-2</c:v>
                </c:pt>
                <c:pt idx="3">
                  <c:v>6.8712305267097873E-2</c:v>
                </c:pt>
                <c:pt idx="4">
                  <c:v>6.7821690609778551E-2</c:v>
                </c:pt>
                <c:pt idx="5">
                  <c:v>4.0194616991350476E-2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B7-486A-B1B8-805B33046688}"/>
            </c:ext>
          </c:extLst>
        </c:ser>
        <c:ser>
          <c:idx val="1"/>
          <c:order val="1"/>
          <c:tx>
            <c:v>63 µm - 2 mm</c:v>
          </c:tx>
          <c:spPr>
            <a:ln w="19050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'Sieved Grain Size'!$P$2:$P$7</c:f>
              <c:numCache>
                <c:formatCode>General</c:formatCode>
                <c:ptCount val="6"/>
                <c:pt idx="0">
                  <c:v>99.90080933483668</c:v>
                </c:pt>
                <c:pt idx="1">
                  <c:v>99.733377224253715</c:v>
                </c:pt>
                <c:pt idx="2">
                  <c:v>99.560043733790039</c:v>
                </c:pt>
                <c:pt idx="3">
                  <c:v>99.077917755828437</c:v>
                </c:pt>
                <c:pt idx="4">
                  <c:v>90.671366983100143</c:v>
                </c:pt>
                <c:pt idx="5">
                  <c:v>69.984058598862276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3B7-486A-B1B8-805B33046688}"/>
            </c:ext>
          </c:extLst>
        </c:ser>
        <c:ser>
          <c:idx val="0"/>
          <c:order val="2"/>
          <c:tx>
            <c:v>&gt;2 mm</c:v>
          </c:tx>
          <c:spPr>
            <a:ln w="19050" cap="rnd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'Sieved Grain Size'!$O$2:$O$7</c:f>
              <c:numCache>
                <c:formatCode>General</c:formatCode>
                <c:ptCount val="6"/>
                <c:pt idx="0">
                  <c:v>0</c:v>
                </c:pt>
                <c:pt idx="1">
                  <c:v>0.17333029398420072</c:v>
                </c:pt>
                <c:pt idx="2">
                  <c:v>0.33854765603161835</c:v>
                </c:pt>
                <c:pt idx="3">
                  <c:v>1.0673465136959608</c:v>
                </c:pt>
                <c:pt idx="4">
                  <c:v>9.2903520426795563</c:v>
                </c:pt>
                <c:pt idx="5">
                  <c:v>30.001102935742054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7-486A-B1B8-805B33046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585696"/>
        <c:axId val="1751631424"/>
      </c:scatterChart>
      <c:valAx>
        <c:axId val="1875585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751631424"/>
        <c:crosses val="autoZero"/>
        <c:crossBetween val="midCat"/>
      </c:valAx>
      <c:valAx>
        <c:axId val="1751631424"/>
        <c:scaling>
          <c:orientation val="maxMin"/>
          <c:max val="2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87558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Sieved PC1 Grain Size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4.00 mm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'Sieved Grain Size'!$F$2:$F$11</c:f>
              <c:strCach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0.343580213</c:v>
                </c:pt>
                <c:pt idx="5">
                  <c:v>25.39782437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Using the measured mass before sieve</c:v>
                </c:pt>
              </c:strCache>
            </c:str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99-4DD2-BBDB-1E56712FA11A}"/>
            </c:ext>
          </c:extLst>
        </c:ser>
        <c:ser>
          <c:idx val="1"/>
          <c:order val="1"/>
          <c:tx>
            <c:v>2.00 mm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Size'!$G$2:$G$7</c:f>
              <c:numCache>
                <c:formatCode>General</c:formatCode>
                <c:ptCount val="6"/>
                <c:pt idx="0">
                  <c:v>0</c:v>
                </c:pt>
                <c:pt idx="1">
                  <c:v>0.17333029398420072</c:v>
                </c:pt>
                <c:pt idx="2">
                  <c:v>0.33854765603161835</c:v>
                </c:pt>
                <c:pt idx="3">
                  <c:v>1.0673465136959608</c:v>
                </c:pt>
                <c:pt idx="4">
                  <c:v>8.9467718298102383</c:v>
                </c:pt>
                <c:pt idx="5">
                  <c:v>4.6032785617717922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99-4DD2-BBDB-1E56712FA11A}"/>
            </c:ext>
          </c:extLst>
        </c:ser>
        <c:ser>
          <c:idx val="2"/>
          <c:order val="2"/>
          <c:tx>
            <c:v>1.00 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Size'!$H$2:$H$7</c:f>
              <c:numCache>
                <c:formatCode>General</c:formatCode>
                <c:ptCount val="6"/>
                <c:pt idx="0">
                  <c:v>0.36193357595990644</c:v>
                </c:pt>
                <c:pt idx="1">
                  <c:v>9.3752025524706486</c:v>
                </c:pt>
                <c:pt idx="2">
                  <c:v>5.2684355970405399</c:v>
                </c:pt>
                <c:pt idx="3">
                  <c:v>7.5963221239019667</c:v>
                </c:pt>
                <c:pt idx="4">
                  <c:v>16.315418966630507</c:v>
                </c:pt>
                <c:pt idx="5">
                  <c:v>9.7380698169695226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999-4DD2-BBDB-1E56712FA11A}"/>
            </c:ext>
          </c:extLst>
        </c:ser>
        <c:ser>
          <c:idx val="3"/>
          <c:order val="3"/>
          <c:tx>
            <c:v>500 µm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Size'!$I$2:$I$7</c:f>
              <c:numCache>
                <c:formatCode>General</c:formatCode>
                <c:ptCount val="6"/>
                <c:pt idx="0">
                  <c:v>8.4004702728947063</c:v>
                </c:pt>
                <c:pt idx="1">
                  <c:v>45.873828654993332</c:v>
                </c:pt>
                <c:pt idx="2">
                  <c:v>47.488031590232801</c:v>
                </c:pt>
                <c:pt idx="3">
                  <c:v>44.925550140383692</c:v>
                </c:pt>
                <c:pt idx="4">
                  <c:v>38.24404832481779</c:v>
                </c:pt>
                <c:pt idx="5">
                  <c:v>32.756793572499838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999-4DD2-BBDB-1E56712FA11A}"/>
            </c:ext>
          </c:extLst>
        </c:ser>
        <c:ser>
          <c:idx val="4"/>
          <c:order val="4"/>
          <c:tx>
            <c:v>250 µm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Size'!$J$2:$J$7</c:f>
              <c:numCache>
                <c:formatCode>General</c:formatCode>
                <c:ptCount val="6"/>
                <c:pt idx="0">
                  <c:v>52.633247330639556</c:v>
                </c:pt>
                <c:pt idx="1">
                  <c:v>37.37270601361444</c:v>
                </c:pt>
                <c:pt idx="2">
                  <c:v>40.462035461168568</c:v>
                </c:pt>
                <c:pt idx="3">
                  <c:v>39.464689637892299</c:v>
                </c:pt>
                <c:pt idx="4">
                  <c:v>28.350686245747593</c:v>
                </c:pt>
                <c:pt idx="5">
                  <c:v>21.47700151568386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999-4DD2-BBDB-1E56712FA11A}"/>
            </c:ext>
          </c:extLst>
        </c:ser>
        <c:ser>
          <c:idx val="5"/>
          <c:order val="5"/>
          <c:tx>
            <c:v>125 µm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Size'!$K$2:$K$7</c:f>
              <c:numCache>
                <c:formatCode>General</c:formatCode>
                <c:ptCount val="6"/>
                <c:pt idx="0">
                  <c:v>37.095543241432161</c:v>
                </c:pt>
                <c:pt idx="1">
                  <c:v>6.6778773010871015</c:v>
                </c:pt>
                <c:pt idx="2">
                  <c:v>5.9345620782749933</c:v>
                </c:pt>
                <c:pt idx="3">
                  <c:v>6.6270482069854424</c:v>
                </c:pt>
                <c:pt idx="4">
                  <c:v>7.2611216393200477</c:v>
                </c:pt>
                <c:pt idx="5">
                  <c:v>5.659822779830149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999-4DD2-BBDB-1E56712FA11A}"/>
            </c:ext>
          </c:extLst>
        </c:ser>
        <c:ser>
          <c:idx val="6"/>
          <c:order val="6"/>
          <c:tx>
            <c:v>63 µm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Size'!$L$2:$L$7</c:f>
              <c:numCache>
                <c:formatCode>General</c:formatCode>
                <c:ptCount val="6"/>
                <c:pt idx="0">
                  <c:v>1.4096149139103671</c:v>
                </c:pt>
                <c:pt idx="1">
                  <c:v>0.43376270208819317</c:v>
                </c:pt>
                <c:pt idx="2">
                  <c:v>0.40697900707312673</c:v>
                </c:pt>
                <c:pt idx="3">
                  <c:v>0.46430764666503194</c:v>
                </c:pt>
                <c:pt idx="4">
                  <c:v>0.50009180658419183</c:v>
                </c:pt>
                <c:pt idx="5">
                  <c:v>0.3523709138789114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999-4DD2-BBDB-1E56712FA11A}"/>
            </c:ext>
          </c:extLst>
        </c:ser>
        <c:ser>
          <c:idx val="7"/>
          <c:order val="7"/>
          <c:tx>
            <c:v>Bottom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'Sieved Grain Size'!$M$2:$M$7</c:f>
              <c:numCache>
                <c:formatCode>General</c:formatCode>
                <c:ptCount val="6"/>
                <c:pt idx="0">
                  <c:v>0.10553052159363122</c:v>
                </c:pt>
                <c:pt idx="1">
                  <c:v>0.2933505983900675</c:v>
                </c:pt>
                <c:pt idx="2">
                  <c:v>7.1403550362855853E-2</c:v>
                </c:pt>
                <c:pt idx="3">
                  <c:v>6.8712305267097873E-2</c:v>
                </c:pt>
                <c:pt idx="4">
                  <c:v>6.7821690609778551E-2</c:v>
                </c:pt>
                <c:pt idx="5">
                  <c:v>4.0194616991350476E-2</c:v>
                </c:pt>
              </c:numCache>
            </c:numRef>
          </c:xVal>
          <c:yVal>
            <c:numRef>
              <c:f>'Sieved Grain Size'!$E$2:$E$7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75</c:v>
                </c:pt>
                <c:pt idx="3">
                  <c:v>96</c:v>
                </c:pt>
                <c:pt idx="4">
                  <c:v>156</c:v>
                </c:pt>
                <c:pt idx="5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999-4DD2-BBDB-1E56712F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549280"/>
        <c:axId val="1315549696"/>
      </c:scatterChart>
      <c:valAx>
        <c:axId val="1315549280"/>
        <c:scaling>
          <c:orientation val="minMax"/>
          <c:max val="55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15549696"/>
        <c:crosses val="autoZero"/>
        <c:crossBetween val="midCat"/>
      </c:valAx>
      <c:valAx>
        <c:axId val="1315549696"/>
        <c:scaling>
          <c:orientation val="maxMin"/>
          <c:max val="2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315549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val>
            <c:numRef>
              <c:f>'Section Length'!$D$2:$D$3</c:f>
              <c:numCache>
                <c:formatCode>General</c:formatCode>
                <c:ptCount val="2"/>
                <c:pt idx="0">
                  <c:v>81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A-4F6C-AB1E-14CCFE81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1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1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90-4374-99D9-62447B9DE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Length'!$D$7</c:f>
              <c:numCache>
                <c:formatCode>General</c:formatCode>
                <c:ptCount val="1"/>
                <c:pt idx="0">
                  <c:v>137.5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0-4374-99D9-62447B9DEE77}"/>
            </c:ext>
          </c:extLst>
        </c:ser>
        <c:ser>
          <c:idx val="1"/>
          <c:order val="1"/>
          <c:tx>
            <c:v>2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2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90-4374-99D9-62447B9DE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Length'!$D$8</c:f>
              <c:numCache>
                <c:formatCode>General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90-4374-99D9-62447B9DEE77}"/>
            </c:ext>
          </c:extLst>
        </c:ser>
        <c:ser>
          <c:idx val="2"/>
          <c:order val="2"/>
          <c:tx>
            <c:v>3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3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0-4374-99D9-62447B9DE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Length'!$D$9</c:f>
              <c:numCache>
                <c:formatCode>General</c:formatCode>
                <c:ptCount val="1"/>
                <c:pt idx="0">
                  <c:v>126.5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90-4374-99D9-62447B9DEE77}"/>
            </c:ext>
          </c:extLst>
        </c:ser>
        <c:ser>
          <c:idx val="3"/>
          <c:order val="3"/>
          <c:tx>
            <c:v>4</c:v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4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0-4374-99D9-62447B9DEE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Length'!$D$10</c:f>
              <c:numCache>
                <c:formatCode>General</c:formatCode>
                <c:ptCount val="1"/>
                <c:pt idx="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90-4374-99D9-62447B9DEE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1"/>
        <c:axPos val="t"/>
        <c:majorTickMark val="none"/>
        <c:minorTickMark val="none"/>
        <c:tickLblPos val="nextTo"/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52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val>
            <c:numRef>
              <c:f>'Section Length'!$D$7:$D$10</c:f>
              <c:numCache>
                <c:formatCode>General</c:formatCode>
                <c:ptCount val="4"/>
                <c:pt idx="0">
                  <c:v>137.5</c:v>
                </c:pt>
                <c:pt idx="1">
                  <c:v>129</c:v>
                </c:pt>
                <c:pt idx="2">
                  <c:v>126.5</c:v>
                </c:pt>
                <c:pt idx="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9-48FB-8AEF-01ED65AEC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1</a:t>
                    </a:r>
                    <a:endParaRPr lang="en-US" b="1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3-4289-B5AA-0B60A0B74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Length'!$D$14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3-4289-B5AA-0B60A0B74780}"/>
            </c:ext>
          </c:extLst>
        </c:ser>
        <c:ser>
          <c:idx val="1"/>
          <c:order val="1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1000" b="1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3-4289-B5AA-0B60A0B747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'Section Length'!$D$15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3-4289-B5AA-0B60A0B747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1"/>
        <c:axPos val="t"/>
        <c:majorTickMark val="none"/>
        <c:minorTickMark val="none"/>
        <c:tickLblPos val="nextTo"/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23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EL21-ESTONIA-PC3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val>
            <c:numRef>
              <c:f>'Section Length'!$D$14:$D$15</c:f>
              <c:numCache>
                <c:formatCode>General</c:formatCode>
                <c:ptCount val="2"/>
                <c:pt idx="0">
                  <c:v>90</c:v>
                </c:pt>
                <c:pt idx="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4E-44C4-AB87-8FE2A145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5996847"/>
        <c:axId val="1605988111"/>
      </c:barChart>
      <c:catAx>
        <c:axId val="1605996847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88111"/>
        <c:crosses val="autoZero"/>
        <c:auto val="1"/>
        <c:lblAlgn val="ctr"/>
        <c:lblOffset val="100"/>
        <c:noMultiLvlLbl val="0"/>
      </c:catAx>
      <c:valAx>
        <c:axId val="1605988111"/>
        <c:scaling>
          <c:orientation val="maxMin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605996847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EL21-ESTONIA-PC1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'Undrained Shear Strength'!$K$3:$K$16</c:f>
              <c:numCache>
                <c:formatCode>General</c:formatCode>
                <c:ptCount val="14"/>
                <c:pt idx="0">
                  <c:v>9.5465691394099395</c:v>
                </c:pt>
                <c:pt idx="1">
                  <c:v>11.120430110937619</c:v>
                </c:pt>
                <c:pt idx="2">
                  <c:v>10.705173391409987</c:v>
                </c:pt>
                <c:pt idx="3">
                  <c:v>12.374982527346672</c:v>
                </c:pt>
                <c:pt idx="4">
                  <c:v>11.167187298811914</c:v>
                </c:pt>
                <c:pt idx="5">
                  <c:v>9.5899696251055673</c:v>
                </c:pt>
                <c:pt idx="6">
                  <c:v>8.5297134169433377</c:v>
                </c:pt>
                <c:pt idx="7">
                  <c:v>5.0535871440769373</c:v>
                </c:pt>
                <c:pt idx="8">
                  <c:v>4.2283109100710394</c:v>
                </c:pt>
                <c:pt idx="9">
                  <c:v>6.7198695653039371</c:v>
                </c:pt>
                <c:pt idx="10">
                  <c:v>18.296832003699851</c:v>
                </c:pt>
                <c:pt idx="11">
                  <c:v>24.244244932004264</c:v>
                </c:pt>
                <c:pt idx="12">
                  <c:v>13.009373978196875</c:v>
                </c:pt>
                <c:pt idx="13">
                  <c:v>4.7906336265370495</c:v>
                </c:pt>
              </c:numCache>
            </c:numRef>
          </c:xVal>
          <c:yVal>
            <c:numRef>
              <c:f>'Undrained Shear Strength'!$D$3:$D$16</c:f>
              <c:numCache>
                <c:formatCode>General</c:formatCode>
                <c:ptCount val="14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96</c:v>
                </c:pt>
                <c:pt idx="7">
                  <c:v>111</c:v>
                </c:pt>
                <c:pt idx="8">
                  <c:v>126</c:v>
                </c:pt>
                <c:pt idx="9">
                  <c:v>141</c:v>
                </c:pt>
                <c:pt idx="10">
                  <c:v>156</c:v>
                </c:pt>
                <c:pt idx="11">
                  <c:v>171</c:v>
                </c:pt>
                <c:pt idx="12">
                  <c:v>186</c:v>
                </c:pt>
                <c:pt idx="13">
                  <c:v>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FF-4F38-853C-DFEAAA588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896559"/>
        <c:axId val="640898639"/>
      </c:scatterChart>
      <c:valAx>
        <c:axId val="640896559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40898639"/>
        <c:crosses val="autoZero"/>
        <c:crossBetween val="midCat"/>
      </c:valAx>
      <c:valAx>
        <c:axId val="640898639"/>
        <c:scaling>
          <c:orientation val="maxMin"/>
          <c:max val="21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4089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EL21-ESTONIA-PC2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'Undrained Shear Strength'!$K$21:$K$50</c:f>
              <c:numCache>
                <c:formatCode>General</c:formatCode>
                <c:ptCount val="30"/>
                <c:pt idx="0">
                  <c:v>0.53174522508930222</c:v>
                </c:pt>
                <c:pt idx="1">
                  <c:v>1.1848076472972535</c:v>
                </c:pt>
                <c:pt idx="2">
                  <c:v>3.0444781672137364</c:v>
                </c:pt>
                <c:pt idx="3">
                  <c:v>4.5893987079445706</c:v>
                </c:pt>
                <c:pt idx="4">
                  <c:v>3.1562322774516076</c:v>
                </c:pt>
                <c:pt idx="5">
                  <c:v>3.6329733969372202</c:v>
                </c:pt>
                <c:pt idx="6">
                  <c:v>2.8962667505504873</c:v>
                </c:pt>
                <c:pt idx="7">
                  <c:v>5.1087713068181833</c:v>
                </c:pt>
                <c:pt idx="8">
                  <c:v>3.0869174294701685</c:v>
                </c:pt>
                <c:pt idx="9">
                  <c:v>2.5532213175539646</c:v>
                </c:pt>
                <c:pt idx="10">
                  <c:v>2.9464719566080042</c:v>
                </c:pt>
                <c:pt idx="11">
                  <c:v>3.9447186811376818</c:v>
                </c:pt>
                <c:pt idx="12">
                  <c:v>4.7103844769117966</c:v>
                </c:pt>
                <c:pt idx="13">
                  <c:v>4.5783095097984656</c:v>
                </c:pt>
                <c:pt idx="14">
                  <c:v>4.6763053884305146</c:v>
                </c:pt>
                <c:pt idx="15">
                  <c:v>6.1623409210939419</c:v>
                </c:pt>
                <c:pt idx="16">
                  <c:v>4.8304172644302694</c:v>
                </c:pt>
                <c:pt idx="17">
                  <c:v>5.1944977242343899</c:v>
                </c:pt>
                <c:pt idx="18">
                  <c:v>6.4031056942105913</c:v>
                </c:pt>
                <c:pt idx="19">
                  <c:v>16.92053147544264</c:v>
                </c:pt>
                <c:pt idx="20">
                  <c:v>13.985005820207377</c:v>
                </c:pt>
                <c:pt idx="21">
                  <c:v>13.952196433688201</c:v>
                </c:pt>
                <c:pt idx="22">
                  <c:v>10.74195458194966</c:v>
                </c:pt>
                <c:pt idx="23">
                  <c:v>6.9634932028635168</c:v>
                </c:pt>
                <c:pt idx="24">
                  <c:v>7.1240408446189925</c:v>
                </c:pt>
                <c:pt idx="25">
                  <c:v>7.5964120561739632</c:v>
                </c:pt>
                <c:pt idx="26">
                  <c:v>2.9993754102693453</c:v>
                </c:pt>
                <c:pt idx="27">
                  <c:v>3.7006305577249905</c:v>
                </c:pt>
                <c:pt idx="28">
                  <c:v>5.1944977242343899</c:v>
                </c:pt>
                <c:pt idx="29">
                  <c:v>9.3518704849673018</c:v>
                </c:pt>
              </c:numCache>
            </c:numRef>
          </c:xVal>
          <c:yVal>
            <c:numRef>
              <c:f>'Undrained Shear Strength'!$D$21:$D$50</c:f>
              <c:numCache>
                <c:formatCode>General</c:formatCode>
                <c:ptCount val="30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152.5</c:v>
                </c:pt>
                <c:pt idx="11">
                  <c:v>167.5</c:v>
                </c:pt>
                <c:pt idx="12">
                  <c:v>182.5</c:v>
                </c:pt>
                <c:pt idx="13">
                  <c:v>197.5</c:v>
                </c:pt>
                <c:pt idx="14">
                  <c:v>212.5</c:v>
                </c:pt>
                <c:pt idx="15">
                  <c:v>227.5</c:v>
                </c:pt>
                <c:pt idx="16">
                  <c:v>242.5</c:v>
                </c:pt>
                <c:pt idx="17">
                  <c:v>257.5</c:v>
                </c:pt>
                <c:pt idx="18">
                  <c:v>281.5</c:v>
                </c:pt>
                <c:pt idx="19">
                  <c:v>296.5</c:v>
                </c:pt>
                <c:pt idx="20">
                  <c:v>311.5</c:v>
                </c:pt>
                <c:pt idx="21">
                  <c:v>326.5</c:v>
                </c:pt>
                <c:pt idx="22">
                  <c:v>341.5</c:v>
                </c:pt>
                <c:pt idx="23">
                  <c:v>356.5</c:v>
                </c:pt>
                <c:pt idx="24">
                  <c:v>371.5</c:v>
                </c:pt>
                <c:pt idx="25">
                  <c:v>386.5</c:v>
                </c:pt>
                <c:pt idx="26">
                  <c:v>473</c:v>
                </c:pt>
                <c:pt idx="27">
                  <c:v>488</c:v>
                </c:pt>
                <c:pt idx="28">
                  <c:v>503</c:v>
                </c:pt>
                <c:pt idx="29">
                  <c:v>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DE-4597-A235-33B63A52A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075616"/>
        <c:axId val="1538067296"/>
      </c:scatterChart>
      <c:valAx>
        <c:axId val="1538075616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67296"/>
        <c:crosses val="autoZero"/>
        <c:crossBetween val="midCat"/>
      </c:valAx>
      <c:valAx>
        <c:axId val="1538067296"/>
        <c:scaling>
          <c:orientation val="maxMin"/>
          <c:max val="550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7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EL21-ESTONIA-PC3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37-4C44-8EC4-EB7B19A22FFD}"/>
              </c:ext>
            </c:extLst>
          </c:dPt>
          <c:xVal>
            <c:numRef>
              <c:f>'Undrained Shear Strength'!$K$55:$K$70</c:f>
              <c:numCache>
                <c:formatCode>General</c:formatCode>
                <c:ptCount val="16"/>
                <c:pt idx="0">
                  <c:v>12.68150079002349</c:v>
                </c:pt>
                <c:pt idx="1">
                  <c:v>14.940680358635618</c:v>
                </c:pt>
                <c:pt idx="2">
                  <c:v>12.114700050464853</c:v>
                </c:pt>
                <c:pt idx="3">
                  <c:v>7.8389071989404995</c:v>
                </c:pt>
                <c:pt idx="4">
                  <c:v>2.8193602369718151</c:v>
                </c:pt>
                <c:pt idx="5">
                  <c:v>16.505495119963786</c:v>
                </c:pt>
                <c:pt idx="6">
                  <c:v>7.8022554328939071</c:v>
                </c:pt>
                <c:pt idx="7">
                  <c:v>1.185521833383385</c:v>
                </c:pt>
                <c:pt idx="8">
                  <c:v>1.9704617884069471</c:v>
                </c:pt>
                <c:pt idx="9">
                  <c:v>2.5502620471611013</c:v>
                </c:pt>
                <c:pt idx="10">
                  <c:v>1.9371421568859131</c:v>
                </c:pt>
                <c:pt idx="11">
                  <c:v>2.8125477306146465</c:v>
                </c:pt>
                <c:pt idx="12">
                  <c:v>2.4796319729843752</c:v>
                </c:pt>
                <c:pt idx="13">
                  <c:v>3.9431616981098374</c:v>
                </c:pt>
                <c:pt idx="14">
                  <c:v>2.1594103596625596</c:v>
                </c:pt>
                <c:pt idx="15">
                  <c:v>2.5761036761803893</c:v>
                </c:pt>
              </c:numCache>
            </c:numRef>
          </c:xVal>
          <c:yVal>
            <c:numRef>
              <c:f>'Undrained Shear Strength'!$D$55:$D$70</c:f>
              <c:numCache>
                <c:formatCode>General</c:formatCode>
                <c:ptCount val="16"/>
                <c:pt idx="0">
                  <c:v>1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88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37-4C44-8EC4-EB7B19A22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8075616"/>
        <c:axId val="1538067296"/>
      </c:scatterChart>
      <c:valAx>
        <c:axId val="1538075616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kPa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67296"/>
        <c:crosses val="autoZero"/>
        <c:crossBetween val="midCat"/>
      </c:valAx>
      <c:valAx>
        <c:axId val="1538067296"/>
        <c:scaling>
          <c:orientation val="maxMin"/>
          <c:max val="225"/>
          <c:min val="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cm.b.s.f.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153807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.png"/><Relationship Id="rId7" Type="http://schemas.openxmlformats.org/officeDocument/2006/relationships/customXml" Target="../ink/ink2.xml"/><Relationship Id="rId2" Type="http://schemas.openxmlformats.org/officeDocument/2006/relationships/customXml" Target="../ink/ink1.xml"/><Relationship Id="rId1" Type="http://schemas.openxmlformats.org/officeDocument/2006/relationships/chart" Target="../charts/chart7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64770</xdr:rowOff>
    </xdr:from>
    <xdr:to>
      <xdr:col>11</xdr:col>
      <xdr:colOff>213360</xdr:colOff>
      <xdr:row>20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28585B-FF6D-48D7-B1EE-3D8D4324F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0</xdr:row>
      <xdr:rowOff>68580</xdr:rowOff>
    </xdr:from>
    <xdr:to>
      <xdr:col>15</xdr:col>
      <xdr:colOff>365760</xdr:colOff>
      <xdr:row>20</xdr:row>
      <xdr:rowOff>3810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48C3945-5964-4F01-A53E-26BA41823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</xdr:colOff>
      <xdr:row>21</xdr:row>
      <xdr:rowOff>7620</xdr:rowOff>
    </xdr:from>
    <xdr:to>
      <xdr:col>11</xdr:col>
      <xdr:colOff>144780</xdr:colOff>
      <xdr:row>40</xdr:row>
      <xdr:rowOff>125730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77537FF-CA3E-4ADB-A400-5BE3580DB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243840</xdr:colOff>
      <xdr:row>21</xdr:row>
      <xdr:rowOff>15240</xdr:rowOff>
    </xdr:from>
    <xdr:to>
      <xdr:col>15</xdr:col>
      <xdr:colOff>381000</xdr:colOff>
      <xdr:row>40</xdr:row>
      <xdr:rowOff>133350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59C35D3-F846-4ECE-A532-90B1040F2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</xdr:colOff>
      <xdr:row>42</xdr:row>
      <xdr:rowOff>7620</xdr:rowOff>
    </xdr:from>
    <xdr:to>
      <xdr:col>11</xdr:col>
      <xdr:colOff>144780</xdr:colOff>
      <xdr:row>61</xdr:row>
      <xdr:rowOff>125730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14724AA-E0BC-4799-8B05-F4897B8C3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251460</xdr:colOff>
      <xdr:row>42</xdr:row>
      <xdr:rowOff>0</xdr:rowOff>
    </xdr:from>
    <xdr:to>
      <xdr:col>15</xdr:col>
      <xdr:colOff>388620</xdr:colOff>
      <xdr:row>61</xdr:row>
      <xdr:rowOff>118110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621164-A0E4-4610-A03B-344ECE052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725</xdr:colOff>
      <xdr:row>0</xdr:row>
      <xdr:rowOff>297059</xdr:rowOff>
    </xdr:from>
    <xdr:to>
      <xdr:col>21</xdr:col>
      <xdr:colOff>24190</xdr:colOff>
      <xdr:row>16</xdr:row>
      <xdr:rowOff>12095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021AA47-7063-4428-A481-AD44C82A6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423300</xdr:colOff>
      <xdr:row>24</xdr:row>
      <xdr:rowOff>141840</xdr:rowOff>
    </xdr:from>
    <xdr:to>
      <xdr:col>6</xdr:col>
      <xdr:colOff>459660</xdr:colOff>
      <xdr:row>24</xdr:row>
      <xdr:rowOff>151560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Pennanteckning 2">
              <a:extLst>
                <a:ext uri="{FF2B5EF4-FFF2-40B4-BE49-F238E27FC236}">
                  <a16:creationId xmlns:a16="http://schemas.microsoft.com/office/drawing/2014/main" id="{D505DDCE-F7DE-441D-99EA-E1586B057FCD}"/>
                </a:ext>
              </a:extLst>
            </xdr14:cNvPr>
            <xdr14:cNvContentPartPr/>
          </xdr14:nvContentPartPr>
          <xdr14:nvPr macro=""/>
          <xdr14:xfrm>
            <a:off x="4774320" y="4713840"/>
            <a:ext cx="36360" cy="9720"/>
          </xdr14:xfrm>
        </xdr:contentPart>
      </mc:Choice>
      <mc:Fallback xmlns="">
        <xdr:pic>
          <xdr:nvPicPr>
            <xdr:cNvPr id="3" name="Pennanteckning 2">
              <a:extLst>
                <a:ext uri="{FF2B5EF4-FFF2-40B4-BE49-F238E27FC236}">
                  <a16:creationId xmlns:a16="http://schemas.microsoft.com/office/drawing/2014/main" id="{D505DDCE-F7DE-441D-99EA-E1586B057FC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765680" y="4704840"/>
              <a:ext cx="54000" cy="27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284358</xdr:colOff>
      <xdr:row>21</xdr:row>
      <xdr:rowOff>7620</xdr:rowOff>
    </xdr:from>
    <xdr:to>
      <xdr:col>19</xdr:col>
      <xdr:colOff>281335</xdr:colOff>
      <xdr:row>41</xdr:row>
      <xdr:rowOff>48408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02089F1-8B2E-4D07-84AF-DE4D678D1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15239</xdr:colOff>
      <xdr:row>53</xdr:row>
      <xdr:rowOff>9918</xdr:rowOff>
    </xdr:from>
    <xdr:to>
      <xdr:col>18</xdr:col>
      <xdr:colOff>583716</xdr:colOff>
      <xdr:row>70</xdr:row>
      <xdr:rowOff>112002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B3B720CF-94DA-45FA-9277-5AC8A0679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569474</xdr:colOff>
      <xdr:row>0</xdr:row>
      <xdr:rowOff>252423</xdr:rowOff>
    </xdr:from>
    <xdr:to>
      <xdr:col>26</xdr:col>
      <xdr:colOff>180109</xdr:colOff>
      <xdr:row>15</xdr:row>
      <xdr:rowOff>83127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B715DDC-FA44-4CA3-925A-A471FFDC9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494243</xdr:colOff>
      <xdr:row>42</xdr:row>
      <xdr:rowOff>152695</xdr:rowOff>
    </xdr:from>
    <xdr:to>
      <xdr:col>2</xdr:col>
      <xdr:colOff>522683</xdr:colOff>
      <xdr:row>42</xdr:row>
      <xdr:rowOff>157375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4" name="Pennanteckning 3">
              <a:extLst>
                <a:ext uri="{FF2B5EF4-FFF2-40B4-BE49-F238E27FC236}">
                  <a16:creationId xmlns:a16="http://schemas.microsoft.com/office/drawing/2014/main" id="{1C3ABBBF-1175-4AD2-B421-6B29968E26D8}"/>
                </a:ext>
              </a:extLst>
            </xdr14:cNvPr>
            <xdr14:cNvContentPartPr/>
          </xdr14:nvContentPartPr>
          <xdr14:nvPr macro=""/>
          <xdr14:xfrm>
            <a:off x="2573280" y="8346547"/>
            <a:ext cx="28440" cy="4680"/>
          </xdr14:xfrm>
        </xdr:contentPart>
      </mc:Choice>
      <mc:Fallback xmlns="">
        <xdr:pic>
          <xdr:nvPicPr>
            <xdr:cNvPr id="4" name="Pennanteckning 3">
              <a:extLst>
                <a:ext uri="{FF2B5EF4-FFF2-40B4-BE49-F238E27FC236}">
                  <a16:creationId xmlns:a16="http://schemas.microsoft.com/office/drawing/2014/main" id="{1C3ABBBF-1175-4AD2-B421-6B29968E26D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564640" y="8337547"/>
              <a:ext cx="46080" cy="223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0</xdr:rowOff>
    </xdr:from>
    <xdr:to>
      <xdr:col>16</xdr:col>
      <xdr:colOff>167640</xdr:colOff>
      <xdr:row>26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8DC3739-4137-4A1E-A337-F09C401AD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601980</xdr:colOff>
      <xdr:row>6</xdr:row>
      <xdr:rowOff>140970</xdr:rowOff>
    </xdr:from>
    <xdr:to>
      <xdr:col>15</xdr:col>
      <xdr:colOff>480060</xdr:colOff>
      <xdr:row>24</xdr:row>
      <xdr:rowOff>22860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AEA56F3-1CAF-4700-AC9F-B39694DD5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0</xdr:row>
      <xdr:rowOff>209550</xdr:rowOff>
    </xdr:from>
    <xdr:to>
      <xdr:col>16</xdr:col>
      <xdr:colOff>144780</xdr:colOff>
      <xdr:row>17</xdr:row>
      <xdr:rowOff>121920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C286DF-3E43-4680-821B-800A33099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617220</xdr:colOff>
      <xdr:row>19</xdr:row>
      <xdr:rowOff>121920</xdr:rowOff>
    </xdr:from>
    <xdr:to>
      <xdr:col>13</xdr:col>
      <xdr:colOff>190500</xdr:colOff>
      <xdr:row>38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2725E41-DA19-4659-A9D9-6E4E84230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262889</xdr:colOff>
      <xdr:row>26</xdr:row>
      <xdr:rowOff>107529</xdr:rowOff>
    </xdr:from>
    <xdr:to>
      <xdr:col>4</xdr:col>
      <xdr:colOff>80719</xdr:colOff>
      <xdr:row>45</xdr:row>
      <xdr:rowOff>33898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2006708-1B65-4345-BCD7-FCFADACE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141514</xdr:colOff>
      <xdr:row>48</xdr:row>
      <xdr:rowOff>43295</xdr:rowOff>
    </xdr:from>
    <xdr:to>
      <xdr:col>4</xdr:col>
      <xdr:colOff>648099</xdr:colOff>
      <xdr:row>63</xdr:row>
      <xdr:rowOff>9005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4584F0-DDB0-421E-8F16-780963C85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8-26T15:18:03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7 26 4929,'-6'-15'-424,"15"10"-536,3 2 832,3 3 392,-4-1-88,0 2 200,-6-2 248,-5-1-200,14 4-304,8-4-1848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9-07T05:31:51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79 12 5153,'-38'-9'160,"9"8"-112,21 1-48,5 0-32,4 0-24,-1-2 8,4 2-104,-1 3-456,4 4-400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1D8F-83BB-4550-B221-E094CCF74524}">
  <dimension ref="A1:G19"/>
  <sheetViews>
    <sheetView tabSelected="1" workbookViewId="0">
      <selection activeCell="A17" sqref="A17:G19"/>
    </sheetView>
  </sheetViews>
  <sheetFormatPr defaultRowHeight="14.35"/>
  <cols>
    <col min="1" max="1" width="10.87890625" customWidth="1"/>
    <col min="2" max="2" width="11.64453125" customWidth="1"/>
    <col min="3" max="3" width="13.52734375" customWidth="1"/>
    <col min="4" max="4" width="15.87890625" customWidth="1"/>
  </cols>
  <sheetData>
    <row r="1" spans="1:4">
      <c r="A1" s="9" t="s">
        <v>329</v>
      </c>
      <c r="B1" s="9" t="s">
        <v>330</v>
      </c>
      <c r="C1" s="9" t="s">
        <v>331</v>
      </c>
      <c r="D1" s="9" t="s">
        <v>337</v>
      </c>
    </row>
    <row r="2" spans="1:4">
      <c r="A2" s="94">
        <v>1</v>
      </c>
      <c r="B2">
        <v>0</v>
      </c>
      <c r="C2">
        <f>D2</f>
        <v>81</v>
      </c>
      <c r="D2" s="94">
        <v>81</v>
      </c>
    </row>
    <row r="3" spans="1:4">
      <c r="A3" s="79">
        <v>2</v>
      </c>
      <c r="B3">
        <f>C2</f>
        <v>81</v>
      </c>
      <c r="C3">
        <f>D2+D3</f>
        <v>205</v>
      </c>
      <c r="D3" s="79">
        <v>124</v>
      </c>
    </row>
    <row r="6" spans="1:4">
      <c r="A6" s="9" t="s">
        <v>332</v>
      </c>
      <c r="B6" s="9" t="s">
        <v>330</v>
      </c>
      <c r="C6" s="9" t="s">
        <v>331</v>
      </c>
      <c r="D6" s="9" t="s">
        <v>337</v>
      </c>
    </row>
    <row r="7" spans="1:4">
      <c r="A7" s="79">
        <v>1</v>
      </c>
      <c r="B7">
        <v>0</v>
      </c>
      <c r="C7">
        <f>D7</f>
        <v>137.5</v>
      </c>
      <c r="D7" s="79">
        <v>137.5</v>
      </c>
    </row>
    <row r="8" spans="1:4">
      <c r="A8" s="79">
        <v>2</v>
      </c>
      <c r="B8">
        <f>C7</f>
        <v>137.5</v>
      </c>
      <c r="C8">
        <f>D7+D8</f>
        <v>266.5</v>
      </c>
      <c r="D8" s="79">
        <v>129</v>
      </c>
    </row>
    <row r="9" spans="1:4">
      <c r="A9" s="79">
        <v>3</v>
      </c>
      <c r="B9">
        <f>C8</f>
        <v>266.5</v>
      </c>
      <c r="C9">
        <f>D7+D8+D9</f>
        <v>393</v>
      </c>
      <c r="D9" s="79">
        <v>126.5</v>
      </c>
    </row>
    <row r="10" spans="1:4">
      <c r="A10" s="79">
        <v>4</v>
      </c>
      <c r="B10">
        <f>C9</f>
        <v>393</v>
      </c>
      <c r="C10">
        <f>D7+D8+D9+D10</f>
        <v>524</v>
      </c>
      <c r="D10" s="79">
        <v>131</v>
      </c>
    </row>
    <row r="13" spans="1:4">
      <c r="A13" s="9" t="s">
        <v>333</v>
      </c>
      <c r="B13" s="9" t="s">
        <v>330</v>
      </c>
      <c r="C13" s="9" t="s">
        <v>331</v>
      </c>
      <c r="D13" s="9" t="s">
        <v>337</v>
      </c>
    </row>
    <row r="14" spans="1:4">
      <c r="A14" s="10">
        <v>1</v>
      </c>
      <c r="B14">
        <v>0</v>
      </c>
      <c r="C14">
        <f>D14</f>
        <v>90</v>
      </c>
      <c r="D14" s="95">
        <v>90</v>
      </c>
    </row>
    <row r="15" spans="1:4">
      <c r="A15" s="10">
        <v>2</v>
      </c>
      <c r="B15">
        <f>C14</f>
        <v>90</v>
      </c>
      <c r="C15">
        <f>D14+D15</f>
        <v>234</v>
      </c>
      <c r="D15" s="95">
        <v>144</v>
      </c>
    </row>
    <row r="17" spans="1:7">
      <c r="A17" s="96"/>
      <c r="B17" s="55"/>
      <c r="C17" s="55"/>
      <c r="D17" s="55"/>
      <c r="E17" s="55"/>
      <c r="F17" s="55"/>
      <c r="G17" s="55"/>
    </row>
    <row r="18" spans="1:7">
      <c r="A18" s="96"/>
      <c r="B18" s="55"/>
      <c r="C18" s="55"/>
      <c r="D18" s="55"/>
      <c r="E18" s="55"/>
      <c r="F18" s="55"/>
      <c r="G18" s="55"/>
    </row>
    <row r="19" spans="1:7">
      <c r="A19" s="96"/>
      <c r="B19" s="55"/>
      <c r="C19" s="55"/>
      <c r="D19" s="55"/>
      <c r="E19" s="55"/>
      <c r="F19" s="55"/>
      <c r="G19" s="5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241C-3CD7-4655-8407-975BF4852841}">
  <dimension ref="A1:P71"/>
  <sheetViews>
    <sheetView topLeftCell="B52" zoomScale="80" zoomScaleNormal="80" workbookViewId="0">
      <selection activeCell="F94" sqref="F94"/>
    </sheetView>
  </sheetViews>
  <sheetFormatPr defaultRowHeight="14.35"/>
  <cols>
    <col min="1" max="1" width="20.64453125" customWidth="1"/>
    <col min="2" max="2" width="9.64453125" bestFit="1" customWidth="1"/>
    <col min="3" max="3" width="11" bestFit="1" customWidth="1"/>
    <col min="4" max="4" width="11.234375" customWidth="1"/>
    <col min="5" max="5" width="7.234375" bestFit="1" customWidth="1"/>
    <col min="6" max="6" width="11" bestFit="1" customWidth="1"/>
    <col min="7" max="8" width="10.1171875" bestFit="1" customWidth="1"/>
    <col min="10" max="10" width="11.76171875" bestFit="1" customWidth="1"/>
    <col min="11" max="11" width="19.87890625" bestFit="1" customWidth="1"/>
    <col min="13" max="13" width="32.3515625" customWidth="1"/>
    <col min="14" max="14" width="15.3515625" customWidth="1"/>
    <col min="15" max="15" width="11.41015625" customWidth="1"/>
    <col min="16" max="16" width="17.41015625" customWidth="1"/>
  </cols>
  <sheetData>
    <row r="1" spans="1:16" ht="23.35">
      <c r="A1" s="28" t="s">
        <v>36</v>
      </c>
      <c r="B1" t="s">
        <v>38</v>
      </c>
    </row>
    <row r="2" spans="1:16" ht="28.7">
      <c r="A2" s="14" t="s">
        <v>18</v>
      </c>
      <c r="B2" s="1" t="s">
        <v>0</v>
      </c>
      <c r="C2" s="11" t="s">
        <v>10</v>
      </c>
      <c r="D2" s="12" t="s">
        <v>11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2" t="s">
        <v>6</v>
      </c>
      <c r="K2" s="3" t="s">
        <v>7</v>
      </c>
      <c r="N2" s="9" t="s">
        <v>334</v>
      </c>
      <c r="O2" s="9" t="s">
        <v>2</v>
      </c>
      <c r="P2" s="16" t="s">
        <v>14</v>
      </c>
    </row>
    <row r="3" spans="1:16">
      <c r="A3" s="13" t="s">
        <v>19</v>
      </c>
      <c r="B3" s="4">
        <v>1</v>
      </c>
      <c r="C3" s="4">
        <v>1</v>
      </c>
      <c r="D3" s="4">
        <v>1</v>
      </c>
      <c r="E3" s="4">
        <v>30</v>
      </c>
      <c r="F3" s="4">
        <f t="shared" ref="F3:F16" si="0">50+P$3</f>
        <v>128.92000000000002</v>
      </c>
      <c r="G3" s="4">
        <v>9.82</v>
      </c>
      <c r="H3" s="4">
        <v>10.77</v>
      </c>
      <c r="I3" s="4">
        <v>10.31</v>
      </c>
      <c r="J3" s="5">
        <f>(G3+H3+I3)/3</f>
        <v>10.299999999999999</v>
      </c>
      <c r="K3" s="6">
        <f t="shared" ref="K3:K16" si="1">N$3*N$6*(F3/J3^2)</f>
        <v>9.5465691394099395</v>
      </c>
      <c r="M3" s="7" t="s">
        <v>335</v>
      </c>
      <c r="N3" s="80">
        <v>0.8</v>
      </c>
      <c r="O3" s="80">
        <v>32.520000000000003</v>
      </c>
      <c r="P3" s="79">
        <f>P$9+O3</f>
        <v>78.920000000000016</v>
      </c>
    </row>
    <row r="4" spans="1:16">
      <c r="A4" s="13" t="s">
        <v>19</v>
      </c>
      <c r="B4" s="4">
        <v>1</v>
      </c>
      <c r="C4" s="4">
        <v>15</v>
      </c>
      <c r="D4" s="4">
        <v>15</v>
      </c>
      <c r="E4" s="4">
        <v>30</v>
      </c>
      <c r="F4" s="4">
        <f t="shared" si="0"/>
        <v>128.92000000000002</v>
      </c>
      <c r="G4" s="4">
        <v>9.5299999999999994</v>
      </c>
      <c r="H4" s="4">
        <v>9.42</v>
      </c>
      <c r="I4" s="4">
        <v>9.68</v>
      </c>
      <c r="J4" s="5">
        <f t="shared" ref="J4:J16" si="2">(G4+H4+I4)/3</f>
        <v>9.543333333333333</v>
      </c>
      <c r="K4" s="6">
        <f t="shared" si="1"/>
        <v>11.120430110937619</v>
      </c>
      <c r="M4" s="7" t="s">
        <v>336</v>
      </c>
      <c r="N4" s="10">
        <v>0.27</v>
      </c>
      <c r="O4" s="10">
        <v>11.81</v>
      </c>
      <c r="P4" s="79">
        <f>P$9+O4</f>
        <v>58.210000000000008</v>
      </c>
    </row>
    <row r="5" spans="1:16">
      <c r="A5" s="13" t="s">
        <v>19</v>
      </c>
      <c r="B5" s="4">
        <v>1</v>
      </c>
      <c r="C5" s="4">
        <v>30</v>
      </c>
      <c r="D5" s="4">
        <v>30</v>
      </c>
      <c r="E5" s="4">
        <v>30</v>
      </c>
      <c r="F5" s="4">
        <f t="shared" si="0"/>
        <v>128.92000000000002</v>
      </c>
      <c r="G5" s="4">
        <v>9.9600000000000009</v>
      </c>
      <c r="H5" s="4">
        <v>9.27</v>
      </c>
      <c r="I5" s="4">
        <v>9.9499999999999993</v>
      </c>
      <c r="J5" s="5">
        <f t="shared" si="2"/>
        <v>9.7266666666666666</v>
      </c>
      <c r="K5" s="6">
        <f t="shared" si="1"/>
        <v>10.705173391409987</v>
      </c>
      <c r="O5" s="23"/>
    </row>
    <row r="6" spans="1:16">
      <c r="A6" s="13" t="s">
        <v>19</v>
      </c>
      <c r="B6" s="4">
        <v>1</v>
      </c>
      <c r="C6" s="4">
        <v>45</v>
      </c>
      <c r="D6" s="4">
        <v>45</v>
      </c>
      <c r="E6" s="4">
        <v>30</v>
      </c>
      <c r="F6" s="4">
        <f t="shared" si="0"/>
        <v>128.92000000000002</v>
      </c>
      <c r="G6" s="4">
        <v>8.73</v>
      </c>
      <c r="H6" s="4">
        <v>8.58</v>
      </c>
      <c r="I6" s="4">
        <v>9.83</v>
      </c>
      <c r="J6" s="5">
        <f t="shared" si="2"/>
        <v>9.0466666666666669</v>
      </c>
      <c r="K6" s="6">
        <f t="shared" si="1"/>
        <v>12.374982527346672</v>
      </c>
      <c r="M6" s="8" t="s">
        <v>8</v>
      </c>
      <c r="N6" s="10">
        <v>9.82</v>
      </c>
    </row>
    <row r="7" spans="1:16">
      <c r="A7" s="13" t="s">
        <v>19</v>
      </c>
      <c r="B7" s="4">
        <v>1</v>
      </c>
      <c r="C7" s="4">
        <v>60</v>
      </c>
      <c r="D7" s="4">
        <v>60</v>
      </c>
      <c r="E7" s="4">
        <v>30</v>
      </c>
      <c r="F7" s="4">
        <f t="shared" si="0"/>
        <v>128.92000000000002</v>
      </c>
      <c r="G7" s="4">
        <v>9.86</v>
      </c>
      <c r="H7" s="4">
        <v>9.2200000000000006</v>
      </c>
      <c r="I7" s="4">
        <v>9.49</v>
      </c>
      <c r="J7" s="5">
        <f t="shared" si="2"/>
        <v>9.5233333333333334</v>
      </c>
      <c r="K7" s="6">
        <f t="shared" si="1"/>
        <v>11.167187298811914</v>
      </c>
    </row>
    <row r="8" spans="1:16">
      <c r="A8" s="16" t="s">
        <v>19</v>
      </c>
      <c r="B8" s="4">
        <v>1</v>
      </c>
      <c r="C8" s="4">
        <v>75</v>
      </c>
      <c r="D8" s="4">
        <v>75</v>
      </c>
      <c r="E8" s="4">
        <v>30</v>
      </c>
      <c r="F8" s="4">
        <f t="shared" si="0"/>
        <v>128.92000000000002</v>
      </c>
      <c r="G8" s="4">
        <v>9.76</v>
      </c>
      <c r="H8" s="4">
        <v>9.4600000000000009</v>
      </c>
      <c r="I8" s="4">
        <v>11.61</v>
      </c>
      <c r="J8" s="5">
        <f t="shared" si="2"/>
        <v>10.276666666666666</v>
      </c>
      <c r="K8" s="6">
        <f t="shared" si="1"/>
        <v>9.5899696251055673</v>
      </c>
      <c r="N8" s="9" t="s">
        <v>15</v>
      </c>
      <c r="O8" s="9" t="s">
        <v>16</v>
      </c>
      <c r="P8" s="9" t="s">
        <v>13</v>
      </c>
    </row>
    <row r="9" spans="1:16">
      <c r="A9" s="13" t="s">
        <v>19</v>
      </c>
      <c r="B9" s="4">
        <v>2</v>
      </c>
      <c r="C9" s="4">
        <v>15</v>
      </c>
      <c r="D9" s="4">
        <f t="shared" ref="D9:D16" si="3">C9+N$12</f>
        <v>96</v>
      </c>
      <c r="E9" s="4">
        <v>30</v>
      </c>
      <c r="F9" s="4">
        <f t="shared" si="0"/>
        <v>128.92000000000002</v>
      </c>
      <c r="G9" s="4">
        <v>10.55</v>
      </c>
      <c r="H9" s="4">
        <v>7.86</v>
      </c>
      <c r="I9" s="4">
        <v>14.28</v>
      </c>
      <c r="J9" s="5">
        <f t="shared" si="2"/>
        <v>10.896666666666667</v>
      </c>
      <c r="K9" s="6">
        <f t="shared" si="1"/>
        <v>8.5297134169433377</v>
      </c>
      <c r="M9" s="9" t="s">
        <v>12</v>
      </c>
      <c r="N9" s="79">
        <v>28.6</v>
      </c>
      <c r="O9" s="79">
        <v>17.8</v>
      </c>
      <c r="P9" s="79">
        <f>N9+O9</f>
        <v>46.400000000000006</v>
      </c>
    </row>
    <row r="10" spans="1:16">
      <c r="A10" s="13" t="s">
        <v>19</v>
      </c>
      <c r="B10" s="4">
        <v>2</v>
      </c>
      <c r="C10" s="4">
        <v>30</v>
      </c>
      <c r="D10" s="4">
        <f t="shared" si="3"/>
        <v>111</v>
      </c>
      <c r="E10" s="4">
        <v>30</v>
      </c>
      <c r="F10" s="4">
        <f t="shared" si="0"/>
        <v>128.92000000000002</v>
      </c>
      <c r="G10" s="4">
        <v>13.55</v>
      </c>
      <c r="H10" s="4">
        <v>14.81</v>
      </c>
      <c r="I10" s="4">
        <v>14.11</v>
      </c>
      <c r="J10" s="5">
        <f t="shared" si="2"/>
        <v>14.156666666666666</v>
      </c>
      <c r="K10" s="6">
        <f t="shared" si="1"/>
        <v>5.0535871440769373</v>
      </c>
    </row>
    <row r="11" spans="1:16">
      <c r="A11" s="13" t="s">
        <v>19</v>
      </c>
      <c r="B11" s="4">
        <v>2</v>
      </c>
      <c r="C11" s="4">
        <v>45</v>
      </c>
      <c r="D11" s="4">
        <f t="shared" si="3"/>
        <v>126</v>
      </c>
      <c r="E11" s="4">
        <v>30</v>
      </c>
      <c r="F11" s="4">
        <f t="shared" si="0"/>
        <v>128.92000000000002</v>
      </c>
      <c r="G11" s="4">
        <v>16.7</v>
      </c>
      <c r="H11" s="4">
        <v>17.989999999999998</v>
      </c>
      <c r="I11" s="4">
        <v>11.74</v>
      </c>
      <c r="J11" s="5">
        <f t="shared" si="2"/>
        <v>15.476666666666667</v>
      </c>
      <c r="K11" s="6">
        <f t="shared" si="1"/>
        <v>4.2283109100710394</v>
      </c>
      <c r="M11" s="9" t="s">
        <v>0</v>
      </c>
      <c r="N11" s="9" t="s">
        <v>17</v>
      </c>
    </row>
    <row r="12" spans="1:16">
      <c r="A12" s="13" t="s">
        <v>19</v>
      </c>
      <c r="B12" s="4">
        <v>2</v>
      </c>
      <c r="C12" s="4">
        <v>60</v>
      </c>
      <c r="D12" s="4">
        <f t="shared" si="3"/>
        <v>141</v>
      </c>
      <c r="E12" s="4">
        <v>30</v>
      </c>
      <c r="F12" s="4">
        <f t="shared" si="0"/>
        <v>128.92000000000002</v>
      </c>
      <c r="G12" s="4">
        <v>14.28</v>
      </c>
      <c r="H12" s="4">
        <v>10.16</v>
      </c>
      <c r="I12" s="4">
        <v>12.39</v>
      </c>
      <c r="J12" s="5">
        <f t="shared" si="2"/>
        <v>12.276666666666666</v>
      </c>
      <c r="K12" s="6">
        <f t="shared" si="1"/>
        <v>6.7198695653039371</v>
      </c>
      <c r="M12" s="79">
        <v>1</v>
      </c>
      <c r="N12" s="79">
        <f>'Section Length'!D2</f>
        <v>81</v>
      </c>
    </row>
    <row r="13" spans="1:16">
      <c r="A13" s="13" t="s">
        <v>19</v>
      </c>
      <c r="B13" s="4">
        <v>2</v>
      </c>
      <c r="C13" s="4">
        <v>75</v>
      </c>
      <c r="D13" s="4">
        <f t="shared" si="3"/>
        <v>156</v>
      </c>
      <c r="E13" s="4">
        <v>30</v>
      </c>
      <c r="F13" s="4">
        <f t="shared" si="0"/>
        <v>128.92000000000002</v>
      </c>
      <c r="G13" s="4">
        <v>8.2799999999999994</v>
      </c>
      <c r="H13" s="4">
        <v>8.92</v>
      </c>
      <c r="I13" s="4">
        <v>5.12</v>
      </c>
      <c r="J13" s="5">
        <f t="shared" si="2"/>
        <v>7.44</v>
      </c>
      <c r="K13" s="6">
        <f t="shared" si="1"/>
        <v>18.296832003699851</v>
      </c>
      <c r="M13" s="79">
        <v>2</v>
      </c>
      <c r="N13" s="79">
        <f>'Section Length'!D3</f>
        <v>124</v>
      </c>
    </row>
    <row r="14" spans="1:16">
      <c r="A14" s="13" t="s">
        <v>19</v>
      </c>
      <c r="B14" s="4">
        <v>2</v>
      </c>
      <c r="C14" s="4">
        <v>90</v>
      </c>
      <c r="D14" s="4">
        <f t="shared" si="3"/>
        <v>171</v>
      </c>
      <c r="E14" s="4">
        <v>30</v>
      </c>
      <c r="F14" s="4">
        <f t="shared" si="0"/>
        <v>128.92000000000002</v>
      </c>
      <c r="G14" s="4">
        <v>7.32</v>
      </c>
      <c r="H14" s="4">
        <v>8.9499999999999993</v>
      </c>
      <c r="I14" s="4">
        <v>3.12</v>
      </c>
      <c r="J14" s="5">
        <f t="shared" si="2"/>
        <v>6.4633333333333338</v>
      </c>
      <c r="K14" s="6">
        <f t="shared" si="1"/>
        <v>24.244244932004264</v>
      </c>
    </row>
    <row r="15" spans="1:16">
      <c r="A15" s="13" t="s">
        <v>19</v>
      </c>
      <c r="B15" s="4">
        <v>2</v>
      </c>
      <c r="C15" s="4">
        <v>105</v>
      </c>
      <c r="D15" s="17">
        <f t="shared" si="3"/>
        <v>186</v>
      </c>
      <c r="E15" s="17">
        <v>30</v>
      </c>
      <c r="F15" s="17">
        <f t="shared" si="0"/>
        <v>128.92000000000002</v>
      </c>
      <c r="G15" s="17">
        <v>10.16</v>
      </c>
      <c r="H15" s="17">
        <v>10.74</v>
      </c>
      <c r="I15" s="17">
        <v>5.57</v>
      </c>
      <c r="J15" s="18">
        <f t="shared" si="2"/>
        <v>8.8233333333333324</v>
      </c>
      <c r="K15" s="19">
        <f t="shared" si="1"/>
        <v>13.009373978196875</v>
      </c>
    </row>
    <row r="16" spans="1:16">
      <c r="A16" s="13" t="s">
        <v>19</v>
      </c>
      <c r="B16" s="4">
        <v>2</v>
      </c>
      <c r="C16" s="4">
        <v>120</v>
      </c>
      <c r="D16" s="4">
        <f t="shared" si="3"/>
        <v>201</v>
      </c>
      <c r="E16" s="4">
        <v>30</v>
      </c>
      <c r="F16" s="4">
        <f t="shared" si="0"/>
        <v>128.92000000000002</v>
      </c>
      <c r="G16" s="4">
        <v>14.88</v>
      </c>
      <c r="H16" s="4">
        <v>14.49</v>
      </c>
      <c r="I16" s="4">
        <v>14.25</v>
      </c>
      <c r="J16" s="5">
        <f t="shared" si="2"/>
        <v>14.540000000000001</v>
      </c>
      <c r="K16" s="6">
        <f t="shared" si="1"/>
        <v>4.7906336265370495</v>
      </c>
    </row>
    <row r="17" spans="1:14">
      <c r="A17" s="20"/>
      <c r="B17" s="21"/>
      <c r="C17" s="21"/>
      <c r="D17" s="21"/>
      <c r="E17" s="21"/>
      <c r="F17" s="21"/>
      <c r="G17" s="21"/>
      <c r="H17" s="21"/>
      <c r="I17" s="21"/>
      <c r="J17" s="9" t="s">
        <v>9</v>
      </c>
      <c r="K17" s="10">
        <f>AVERAGE(K3:K16)</f>
        <v>10.669776976418211</v>
      </c>
    </row>
    <row r="18" spans="1:14" s="27" customFormat="1" ht="6" customHeight="1">
      <c r="A18" s="24"/>
      <c r="B18" s="25"/>
      <c r="C18" s="25"/>
      <c r="D18" s="25"/>
      <c r="E18" s="25"/>
      <c r="F18" s="25"/>
      <c r="G18" s="25"/>
      <c r="H18" s="25"/>
      <c r="I18" s="25"/>
      <c r="J18" s="26"/>
      <c r="K18" s="25"/>
    </row>
    <row r="19" spans="1:14" ht="23.35">
      <c r="A19" s="28" t="s">
        <v>35</v>
      </c>
      <c r="B19" t="s">
        <v>39</v>
      </c>
    </row>
    <row r="20" spans="1:14" ht="26.35">
      <c r="A20" s="14" t="s">
        <v>18</v>
      </c>
      <c r="B20" s="1" t="s">
        <v>0</v>
      </c>
      <c r="C20" s="11" t="s">
        <v>22</v>
      </c>
      <c r="D20" s="12" t="s">
        <v>11</v>
      </c>
      <c r="E20" s="1" t="s">
        <v>1</v>
      </c>
      <c r="F20" s="1" t="s">
        <v>2</v>
      </c>
      <c r="G20" s="1" t="s">
        <v>3</v>
      </c>
      <c r="H20" s="1" t="s">
        <v>4</v>
      </c>
      <c r="I20" s="1" t="s">
        <v>5</v>
      </c>
      <c r="J20" s="2" t="s">
        <v>6</v>
      </c>
      <c r="K20" s="3" t="s">
        <v>7</v>
      </c>
    </row>
    <row r="21" spans="1:14">
      <c r="A21" s="13" t="s">
        <v>20</v>
      </c>
      <c r="B21" s="4">
        <v>1</v>
      </c>
      <c r="C21" s="4">
        <v>1</v>
      </c>
      <c r="D21" s="4">
        <v>1</v>
      </c>
      <c r="E21" s="4">
        <v>60</v>
      </c>
      <c r="F21" s="4">
        <f>P$4</f>
        <v>58.210000000000008</v>
      </c>
      <c r="G21" s="4">
        <v>16.309999999999999</v>
      </c>
      <c r="H21" s="4">
        <v>17.11</v>
      </c>
      <c r="I21" s="4">
        <v>17.690000000000001</v>
      </c>
      <c r="J21" s="5">
        <f>(G21+H21+I21)/3</f>
        <v>17.036666666666665</v>
      </c>
      <c r="K21" s="6">
        <f>N$4*N$6*(F21/J21^2)</f>
        <v>0.53174522508930222</v>
      </c>
      <c r="M21" s="9" t="s">
        <v>0</v>
      </c>
      <c r="N21" s="9" t="s">
        <v>17</v>
      </c>
    </row>
    <row r="22" spans="1:14">
      <c r="A22" s="13" t="s">
        <v>20</v>
      </c>
      <c r="B22" s="4">
        <v>1</v>
      </c>
      <c r="C22" s="4">
        <v>15</v>
      </c>
      <c r="D22" s="4">
        <v>15</v>
      </c>
      <c r="E22" s="4">
        <v>60</v>
      </c>
      <c r="F22" s="4">
        <f t="shared" ref="F22:F23" si="4">P$4</f>
        <v>58.210000000000008</v>
      </c>
      <c r="G22" s="4">
        <v>11.26</v>
      </c>
      <c r="H22" s="4">
        <v>11.62</v>
      </c>
      <c r="I22" s="4">
        <v>11.36</v>
      </c>
      <c r="J22" s="5">
        <f t="shared" ref="J22:J34" si="5">(G22+H22+I22)/3</f>
        <v>11.413333333333332</v>
      </c>
      <c r="K22" s="6">
        <f>N$4*N$6*(F22/J22^2)</f>
        <v>1.1848076472972535</v>
      </c>
      <c r="M22" s="79">
        <v>1</v>
      </c>
      <c r="N22" s="79">
        <f>'Section Length'!D7</f>
        <v>137.5</v>
      </c>
    </row>
    <row r="23" spans="1:14">
      <c r="A23" s="13" t="s">
        <v>20</v>
      </c>
      <c r="B23" s="4">
        <v>1</v>
      </c>
      <c r="C23" s="4">
        <v>30</v>
      </c>
      <c r="D23" s="4">
        <v>30</v>
      </c>
      <c r="E23" s="4">
        <v>60</v>
      </c>
      <c r="F23" s="4">
        <f t="shared" si="4"/>
        <v>58.210000000000008</v>
      </c>
      <c r="G23" s="4">
        <v>8.19</v>
      </c>
      <c r="H23" s="4">
        <v>7.11</v>
      </c>
      <c r="I23" s="4">
        <v>6.06</v>
      </c>
      <c r="J23" s="5">
        <f t="shared" si="5"/>
        <v>7.12</v>
      </c>
      <c r="K23" s="6">
        <f>N$4*N$6*(F23/J23^2)</f>
        <v>3.0444781672137364</v>
      </c>
      <c r="M23" s="79">
        <v>2</v>
      </c>
      <c r="N23" s="79">
        <f>'Section Length'!D8</f>
        <v>129</v>
      </c>
    </row>
    <row r="24" spans="1:14">
      <c r="A24" s="13" t="s">
        <v>20</v>
      </c>
      <c r="B24" s="4">
        <v>1</v>
      </c>
      <c r="C24" s="4">
        <v>45</v>
      </c>
      <c r="D24" s="4">
        <v>45</v>
      </c>
      <c r="E24" s="4">
        <v>60</v>
      </c>
      <c r="F24" s="4">
        <f>50+P$4</f>
        <v>108.21000000000001</v>
      </c>
      <c r="G24" s="4">
        <v>8.7100000000000009</v>
      </c>
      <c r="H24" s="4">
        <v>7.54</v>
      </c>
      <c r="I24" s="4">
        <v>7.47</v>
      </c>
      <c r="J24" s="5">
        <f t="shared" si="5"/>
        <v>7.9066666666666663</v>
      </c>
      <c r="K24" s="6">
        <f>N$4*N$6*(F24/J24^2)</f>
        <v>4.5893987079445706</v>
      </c>
      <c r="M24" s="79">
        <v>3</v>
      </c>
      <c r="N24" s="79">
        <f>'Section Length'!D9</f>
        <v>126.5</v>
      </c>
    </row>
    <row r="25" spans="1:14">
      <c r="A25" s="13" t="s">
        <v>20</v>
      </c>
      <c r="B25" s="4">
        <v>1</v>
      </c>
      <c r="C25" s="4">
        <v>60</v>
      </c>
      <c r="D25" s="4">
        <v>60</v>
      </c>
      <c r="E25" s="4">
        <v>30</v>
      </c>
      <c r="F25" s="4">
        <f t="shared" ref="F25:F46" si="6">50+P$3</f>
        <v>128.92000000000002</v>
      </c>
      <c r="G25" s="4">
        <v>18.73</v>
      </c>
      <c r="H25" s="4">
        <v>17.260000000000002</v>
      </c>
      <c r="I25" s="4">
        <v>17.75</v>
      </c>
      <c r="J25" s="5">
        <f t="shared" si="5"/>
        <v>17.913333333333334</v>
      </c>
      <c r="K25" s="6">
        <f t="shared" ref="K25:K46" si="7">N$3*N$6*(F25/J25^2)</f>
        <v>3.1562322774516076</v>
      </c>
      <c r="M25" s="79">
        <v>4</v>
      </c>
      <c r="N25" s="79">
        <f>'Section Length'!D10</f>
        <v>131</v>
      </c>
    </row>
    <row r="26" spans="1:14">
      <c r="A26" s="13" t="s">
        <v>20</v>
      </c>
      <c r="B26" s="4">
        <v>1</v>
      </c>
      <c r="C26" s="4">
        <v>75</v>
      </c>
      <c r="D26" s="4">
        <v>75</v>
      </c>
      <c r="E26" s="4">
        <v>30</v>
      </c>
      <c r="F26" s="4">
        <f t="shared" si="6"/>
        <v>128.92000000000002</v>
      </c>
      <c r="G26" s="4">
        <v>16.78</v>
      </c>
      <c r="H26" s="4">
        <v>16.690000000000001</v>
      </c>
      <c r="I26" s="4">
        <v>16.62</v>
      </c>
      <c r="J26" s="5">
        <f t="shared" si="5"/>
        <v>16.696666666666669</v>
      </c>
      <c r="K26" s="6">
        <f t="shared" si="7"/>
        <v>3.6329733969372202</v>
      </c>
    </row>
    <row r="27" spans="1:14">
      <c r="A27" s="13" t="s">
        <v>20</v>
      </c>
      <c r="B27" s="4">
        <v>1</v>
      </c>
      <c r="C27" s="4">
        <v>90</v>
      </c>
      <c r="D27" s="4">
        <v>90</v>
      </c>
      <c r="E27" s="4">
        <v>30</v>
      </c>
      <c r="F27" s="4">
        <f t="shared" si="6"/>
        <v>128.92000000000002</v>
      </c>
      <c r="G27" s="4">
        <v>17.350000000000001</v>
      </c>
      <c r="H27" s="4">
        <v>20.55</v>
      </c>
      <c r="I27" s="4">
        <v>18.2</v>
      </c>
      <c r="J27" s="5">
        <f t="shared" si="5"/>
        <v>18.700000000000003</v>
      </c>
      <c r="K27" s="6">
        <f t="shared" si="7"/>
        <v>2.8962667505504873</v>
      </c>
    </row>
    <row r="28" spans="1:14">
      <c r="A28" s="13" t="s">
        <v>20</v>
      </c>
      <c r="B28" s="4">
        <v>1</v>
      </c>
      <c r="C28" s="4">
        <v>105</v>
      </c>
      <c r="D28" s="4">
        <v>105</v>
      </c>
      <c r="E28" s="4">
        <v>30</v>
      </c>
      <c r="F28" s="4">
        <f t="shared" si="6"/>
        <v>128.92000000000002</v>
      </c>
      <c r="G28" s="4">
        <v>11.79</v>
      </c>
      <c r="H28" s="4">
        <v>13.81</v>
      </c>
      <c r="I28" s="4">
        <v>16.64</v>
      </c>
      <c r="J28" s="5">
        <f t="shared" si="5"/>
        <v>14.08</v>
      </c>
      <c r="K28" s="6">
        <f t="shared" si="7"/>
        <v>5.1087713068181833</v>
      </c>
    </row>
    <row r="29" spans="1:14">
      <c r="A29" s="13" t="s">
        <v>20</v>
      </c>
      <c r="B29" s="4">
        <v>1</v>
      </c>
      <c r="C29" s="4">
        <v>120</v>
      </c>
      <c r="D29" s="4">
        <v>120</v>
      </c>
      <c r="E29" s="4">
        <v>30</v>
      </c>
      <c r="F29" s="4">
        <f t="shared" si="6"/>
        <v>128.92000000000002</v>
      </c>
      <c r="G29" s="4">
        <v>17.829999999999998</v>
      </c>
      <c r="H29" s="4">
        <v>18.61</v>
      </c>
      <c r="I29" s="4">
        <v>17.899999999999999</v>
      </c>
      <c r="J29" s="5">
        <f t="shared" si="5"/>
        <v>18.113333333333333</v>
      </c>
      <c r="K29" s="6">
        <f t="shared" si="7"/>
        <v>3.0869174294701685</v>
      </c>
    </row>
    <row r="30" spans="1:14">
      <c r="A30" s="13" t="s">
        <v>20</v>
      </c>
      <c r="B30" s="4">
        <v>1</v>
      </c>
      <c r="C30" s="4">
        <v>135</v>
      </c>
      <c r="D30" s="4">
        <v>135</v>
      </c>
      <c r="E30" s="4">
        <v>30</v>
      </c>
      <c r="F30" s="4">
        <f t="shared" si="6"/>
        <v>128.92000000000002</v>
      </c>
      <c r="G30" s="4">
        <v>22.45</v>
      </c>
      <c r="H30" s="4">
        <v>17.62</v>
      </c>
      <c r="I30" s="4">
        <v>19.68</v>
      </c>
      <c r="J30" s="5">
        <f t="shared" si="5"/>
        <v>19.916666666666668</v>
      </c>
      <c r="K30" s="6">
        <f t="shared" si="7"/>
        <v>2.5532213175539646</v>
      </c>
    </row>
    <row r="31" spans="1:14">
      <c r="A31" s="13" t="s">
        <v>20</v>
      </c>
      <c r="B31" s="4">
        <v>2</v>
      </c>
      <c r="C31" s="4">
        <v>15</v>
      </c>
      <c r="D31" s="4">
        <f>C31+N$22</f>
        <v>152.5</v>
      </c>
      <c r="E31" s="4">
        <v>30</v>
      </c>
      <c r="F31" s="4">
        <f t="shared" si="6"/>
        <v>128.92000000000002</v>
      </c>
      <c r="G31" s="4">
        <v>18.899999999999999</v>
      </c>
      <c r="H31" s="4">
        <v>19.03</v>
      </c>
      <c r="I31" s="4">
        <v>17.690000000000001</v>
      </c>
      <c r="J31" s="5">
        <f t="shared" si="5"/>
        <v>18.540000000000003</v>
      </c>
      <c r="K31" s="6">
        <f t="shared" si="7"/>
        <v>2.9464719566080042</v>
      </c>
    </row>
    <row r="32" spans="1:14">
      <c r="A32" s="13" t="s">
        <v>20</v>
      </c>
      <c r="B32" s="4">
        <v>2</v>
      </c>
      <c r="C32" s="4">
        <v>30</v>
      </c>
      <c r="D32" s="4">
        <f t="shared" ref="D32:D38" si="8">C32+N$22</f>
        <v>167.5</v>
      </c>
      <c r="E32" s="4">
        <v>30</v>
      </c>
      <c r="F32" s="4">
        <f t="shared" si="6"/>
        <v>128.92000000000002</v>
      </c>
      <c r="G32" s="4">
        <v>16.03</v>
      </c>
      <c r="H32" s="4">
        <v>15.3</v>
      </c>
      <c r="I32" s="4">
        <v>16.739999999999998</v>
      </c>
      <c r="J32" s="5">
        <f t="shared" si="5"/>
        <v>16.023333333333333</v>
      </c>
      <c r="K32" s="6">
        <f t="shared" si="7"/>
        <v>3.9447186811376818</v>
      </c>
    </row>
    <row r="33" spans="1:13">
      <c r="A33" s="13" t="s">
        <v>20</v>
      </c>
      <c r="B33" s="4">
        <v>2</v>
      </c>
      <c r="C33" s="4">
        <v>45</v>
      </c>
      <c r="D33" s="4">
        <f t="shared" si="8"/>
        <v>182.5</v>
      </c>
      <c r="E33" s="17">
        <v>30</v>
      </c>
      <c r="F33" s="4">
        <f t="shared" si="6"/>
        <v>128.92000000000002</v>
      </c>
      <c r="G33" s="17">
        <v>14.95</v>
      </c>
      <c r="H33" s="17">
        <v>13.54</v>
      </c>
      <c r="I33" s="17">
        <v>15.5</v>
      </c>
      <c r="J33" s="18">
        <f t="shared" si="5"/>
        <v>14.663333333333332</v>
      </c>
      <c r="K33" s="6">
        <f t="shared" si="7"/>
        <v>4.7103844769117966</v>
      </c>
      <c r="M33" s="55"/>
    </row>
    <row r="34" spans="1:13">
      <c r="A34" s="13" t="s">
        <v>20</v>
      </c>
      <c r="B34" s="4">
        <v>2</v>
      </c>
      <c r="C34" s="4">
        <v>60</v>
      </c>
      <c r="D34" s="4">
        <f t="shared" si="8"/>
        <v>197.5</v>
      </c>
      <c r="E34" s="4">
        <v>30</v>
      </c>
      <c r="F34" s="4">
        <f t="shared" si="6"/>
        <v>128.92000000000002</v>
      </c>
      <c r="G34" s="4">
        <v>16.190000000000001</v>
      </c>
      <c r="H34" s="4">
        <v>15.18</v>
      </c>
      <c r="I34" s="4">
        <v>13.25</v>
      </c>
      <c r="J34" s="5">
        <f t="shared" si="5"/>
        <v>14.873333333333335</v>
      </c>
      <c r="K34" s="6">
        <f t="shared" si="7"/>
        <v>4.5783095097984656</v>
      </c>
    </row>
    <row r="35" spans="1:13">
      <c r="A35" s="13" t="s">
        <v>20</v>
      </c>
      <c r="B35" s="4">
        <v>2</v>
      </c>
      <c r="C35" s="4">
        <v>75</v>
      </c>
      <c r="D35" s="4">
        <f t="shared" si="8"/>
        <v>212.5</v>
      </c>
      <c r="E35" s="4">
        <v>30</v>
      </c>
      <c r="F35" s="4">
        <f t="shared" si="6"/>
        <v>128.92000000000002</v>
      </c>
      <c r="G35" s="4">
        <v>15.42</v>
      </c>
      <c r="H35" s="4">
        <v>12.82</v>
      </c>
      <c r="I35" s="4">
        <v>15.91</v>
      </c>
      <c r="J35" s="5">
        <f>(G35+H35+I35)/3</f>
        <v>14.716666666666669</v>
      </c>
      <c r="K35" s="6">
        <f t="shared" si="7"/>
        <v>4.6763053884305146</v>
      </c>
    </row>
    <row r="36" spans="1:13">
      <c r="A36" s="13" t="s">
        <v>20</v>
      </c>
      <c r="B36" s="4">
        <v>2</v>
      </c>
      <c r="C36" s="4">
        <v>90</v>
      </c>
      <c r="D36" s="4">
        <f t="shared" si="8"/>
        <v>227.5</v>
      </c>
      <c r="E36" s="4">
        <v>30</v>
      </c>
      <c r="F36" s="4">
        <f t="shared" si="6"/>
        <v>128.92000000000002</v>
      </c>
      <c r="G36" s="4">
        <v>13.79</v>
      </c>
      <c r="H36" s="4">
        <v>13.32</v>
      </c>
      <c r="I36" s="4">
        <v>11.35</v>
      </c>
      <c r="J36" s="5">
        <f t="shared" ref="J36:J50" si="9">(G36+H36+I36)/3</f>
        <v>12.82</v>
      </c>
      <c r="K36" s="6">
        <f t="shared" si="7"/>
        <v>6.1623409210939419</v>
      </c>
    </row>
    <row r="37" spans="1:13">
      <c r="A37" s="13" t="s">
        <v>20</v>
      </c>
      <c r="B37" s="4">
        <v>2</v>
      </c>
      <c r="C37" s="4">
        <v>105</v>
      </c>
      <c r="D37" s="4">
        <f t="shared" si="8"/>
        <v>242.5</v>
      </c>
      <c r="E37" s="4">
        <v>30</v>
      </c>
      <c r="F37" s="4">
        <f t="shared" si="6"/>
        <v>128.92000000000002</v>
      </c>
      <c r="G37" s="4">
        <v>13.51</v>
      </c>
      <c r="H37" s="4">
        <v>14.97</v>
      </c>
      <c r="I37" s="4">
        <v>14.96</v>
      </c>
      <c r="J37" s="5">
        <f t="shared" si="9"/>
        <v>14.479999999999999</v>
      </c>
      <c r="K37" s="6">
        <f t="shared" si="7"/>
        <v>4.8304172644302694</v>
      </c>
    </row>
    <row r="38" spans="1:13">
      <c r="A38" s="13" t="s">
        <v>20</v>
      </c>
      <c r="B38" s="4">
        <v>2</v>
      </c>
      <c r="C38" s="4">
        <v>120</v>
      </c>
      <c r="D38" s="4">
        <f t="shared" si="8"/>
        <v>257.5</v>
      </c>
      <c r="E38" s="4">
        <v>30</v>
      </c>
      <c r="F38" s="4">
        <f t="shared" si="6"/>
        <v>128.92000000000002</v>
      </c>
      <c r="G38" s="4">
        <v>13.43</v>
      </c>
      <c r="H38" s="4">
        <v>14.7</v>
      </c>
      <c r="I38" s="4">
        <v>13.76</v>
      </c>
      <c r="J38" s="5">
        <f t="shared" si="9"/>
        <v>13.963333333333333</v>
      </c>
      <c r="K38" s="6">
        <f t="shared" si="7"/>
        <v>5.1944977242343899</v>
      </c>
    </row>
    <row r="39" spans="1:13">
      <c r="A39" s="13" t="s">
        <v>20</v>
      </c>
      <c r="B39" s="4">
        <v>3</v>
      </c>
      <c r="C39" s="4">
        <v>15</v>
      </c>
      <c r="D39" s="4">
        <f>C39+N$22+N$23</f>
        <v>281.5</v>
      </c>
      <c r="E39" s="4">
        <v>30</v>
      </c>
      <c r="F39" s="4">
        <f t="shared" si="6"/>
        <v>128.92000000000002</v>
      </c>
      <c r="G39" s="4">
        <v>12.41</v>
      </c>
      <c r="H39" s="4">
        <v>12.46</v>
      </c>
      <c r="I39" s="4">
        <v>12.86</v>
      </c>
      <c r="J39" s="5">
        <f t="shared" si="9"/>
        <v>12.576666666666668</v>
      </c>
      <c r="K39" s="6">
        <f t="shared" si="7"/>
        <v>6.4031056942105913</v>
      </c>
    </row>
    <row r="40" spans="1:13">
      <c r="A40" s="13" t="s">
        <v>20</v>
      </c>
      <c r="B40" s="4">
        <v>3</v>
      </c>
      <c r="C40" s="4">
        <v>30</v>
      </c>
      <c r="D40" s="4">
        <f t="shared" ref="D40:D46" si="10">C40+N$22+N$23</f>
        <v>296.5</v>
      </c>
      <c r="E40" s="4">
        <v>30</v>
      </c>
      <c r="F40" s="4">
        <f t="shared" si="6"/>
        <v>128.92000000000002</v>
      </c>
      <c r="G40" s="4">
        <v>7.69</v>
      </c>
      <c r="H40" s="4">
        <v>7.43</v>
      </c>
      <c r="I40" s="4">
        <v>8.09</v>
      </c>
      <c r="J40" s="5">
        <f t="shared" si="9"/>
        <v>7.7366666666666672</v>
      </c>
      <c r="K40" s="6">
        <f t="shared" si="7"/>
        <v>16.92053147544264</v>
      </c>
    </row>
    <row r="41" spans="1:13">
      <c r="A41" s="13" t="s">
        <v>20</v>
      </c>
      <c r="B41" s="4">
        <v>3</v>
      </c>
      <c r="C41" s="4">
        <v>45</v>
      </c>
      <c r="D41" s="4">
        <f t="shared" si="10"/>
        <v>311.5</v>
      </c>
      <c r="E41" s="4">
        <v>30</v>
      </c>
      <c r="F41" s="4">
        <f t="shared" si="6"/>
        <v>128.92000000000002</v>
      </c>
      <c r="G41" s="4">
        <v>10.15</v>
      </c>
      <c r="H41" s="4">
        <v>7.69</v>
      </c>
      <c r="I41" s="4">
        <v>7.69</v>
      </c>
      <c r="J41" s="5">
        <f t="shared" si="9"/>
        <v>8.51</v>
      </c>
      <c r="K41" s="6">
        <f t="shared" si="7"/>
        <v>13.985005820207377</v>
      </c>
    </row>
    <row r="42" spans="1:13">
      <c r="A42" s="13" t="s">
        <v>20</v>
      </c>
      <c r="B42" s="4">
        <v>3</v>
      </c>
      <c r="C42" s="4">
        <v>60</v>
      </c>
      <c r="D42" s="4">
        <f t="shared" si="10"/>
        <v>326.5</v>
      </c>
      <c r="E42" s="4">
        <v>30</v>
      </c>
      <c r="F42" s="4">
        <f t="shared" si="6"/>
        <v>128.92000000000002</v>
      </c>
      <c r="G42" s="4">
        <v>7.95</v>
      </c>
      <c r="H42" s="4">
        <v>7.36</v>
      </c>
      <c r="I42" s="4">
        <v>10.25</v>
      </c>
      <c r="J42" s="5">
        <f t="shared" si="9"/>
        <v>8.5200000000000014</v>
      </c>
      <c r="K42" s="6">
        <f t="shared" si="7"/>
        <v>13.952196433688201</v>
      </c>
    </row>
    <row r="43" spans="1:13">
      <c r="A43" s="13" t="s">
        <v>20</v>
      </c>
      <c r="B43" s="4">
        <v>3</v>
      </c>
      <c r="C43" s="4">
        <v>75</v>
      </c>
      <c r="D43" s="4">
        <f t="shared" si="10"/>
        <v>341.5</v>
      </c>
      <c r="E43" s="4">
        <v>30</v>
      </c>
      <c r="F43" s="4">
        <f t="shared" si="6"/>
        <v>128.92000000000002</v>
      </c>
      <c r="G43" s="4">
        <v>10.38</v>
      </c>
      <c r="H43" s="4">
        <v>10.11</v>
      </c>
      <c r="I43" s="4">
        <v>8.64</v>
      </c>
      <c r="J43" s="5">
        <f t="shared" si="9"/>
        <v>9.7100000000000009</v>
      </c>
      <c r="K43" s="6">
        <f t="shared" si="7"/>
        <v>10.74195458194966</v>
      </c>
    </row>
    <row r="44" spans="1:13">
      <c r="A44" s="13" t="s">
        <v>20</v>
      </c>
      <c r="B44" s="4">
        <v>3</v>
      </c>
      <c r="C44" s="4">
        <v>90</v>
      </c>
      <c r="D44" s="4">
        <f t="shared" si="10"/>
        <v>356.5</v>
      </c>
      <c r="E44" s="4">
        <v>30</v>
      </c>
      <c r="F44" s="4">
        <f t="shared" si="6"/>
        <v>128.92000000000002</v>
      </c>
      <c r="G44" s="4">
        <v>12.39</v>
      </c>
      <c r="H44" s="4">
        <v>12.16</v>
      </c>
      <c r="I44" s="4">
        <v>11.63</v>
      </c>
      <c r="J44" s="5">
        <f t="shared" si="9"/>
        <v>12.06</v>
      </c>
      <c r="K44" s="6">
        <f t="shared" si="7"/>
        <v>6.9634932028635168</v>
      </c>
    </row>
    <row r="45" spans="1:13">
      <c r="A45" s="13" t="s">
        <v>20</v>
      </c>
      <c r="B45" s="4">
        <v>3</v>
      </c>
      <c r="C45" s="4">
        <v>105</v>
      </c>
      <c r="D45" s="4">
        <f t="shared" si="10"/>
        <v>371.5</v>
      </c>
      <c r="E45" s="4">
        <v>30</v>
      </c>
      <c r="F45" s="4">
        <f t="shared" si="6"/>
        <v>128.92000000000002</v>
      </c>
      <c r="G45" s="4">
        <v>13.25</v>
      </c>
      <c r="H45" s="4">
        <v>9.5</v>
      </c>
      <c r="I45" s="4">
        <v>13.02</v>
      </c>
      <c r="J45" s="5">
        <f t="shared" si="9"/>
        <v>11.923333333333332</v>
      </c>
      <c r="K45" s="6">
        <f t="shared" si="7"/>
        <v>7.1240408446189925</v>
      </c>
    </row>
    <row r="46" spans="1:13">
      <c r="A46" s="13" t="s">
        <v>20</v>
      </c>
      <c r="B46" s="4">
        <v>3</v>
      </c>
      <c r="C46" s="4">
        <v>120</v>
      </c>
      <c r="D46" s="4">
        <f t="shared" si="10"/>
        <v>386.5</v>
      </c>
      <c r="E46" s="4">
        <v>30</v>
      </c>
      <c r="F46" s="4">
        <f t="shared" si="6"/>
        <v>128.92000000000002</v>
      </c>
      <c r="G46" s="4">
        <v>10.15</v>
      </c>
      <c r="H46" s="4">
        <v>10.88</v>
      </c>
      <c r="I46" s="4">
        <v>13.61</v>
      </c>
      <c r="J46" s="5">
        <f t="shared" si="9"/>
        <v>11.546666666666667</v>
      </c>
      <c r="K46" s="6">
        <f t="shared" si="7"/>
        <v>7.5964120561739632</v>
      </c>
    </row>
    <row r="47" spans="1:13">
      <c r="A47" s="13" t="s">
        <v>20</v>
      </c>
      <c r="B47" s="4">
        <v>4</v>
      </c>
      <c r="C47" s="4">
        <v>80</v>
      </c>
      <c r="D47" s="4">
        <f>C47+N$22+N$23+N$24</f>
        <v>473</v>
      </c>
      <c r="E47" s="4">
        <v>60</v>
      </c>
      <c r="F47" s="4">
        <f>P$4</f>
        <v>58.210000000000008</v>
      </c>
      <c r="G47" s="4">
        <v>8.82</v>
      </c>
      <c r="H47" s="4">
        <v>6.56</v>
      </c>
      <c r="I47" s="4">
        <v>6.14</v>
      </c>
      <c r="J47" s="5">
        <f t="shared" si="9"/>
        <v>7.1733333333333329</v>
      </c>
      <c r="K47" s="6">
        <f>N$4*N$6*(F47/J47^2)</f>
        <v>2.9993754102693453</v>
      </c>
    </row>
    <row r="48" spans="1:13">
      <c r="A48" s="13" t="s">
        <v>20</v>
      </c>
      <c r="B48" s="4">
        <v>4</v>
      </c>
      <c r="C48" s="4">
        <v>95</v>
      </c>
      <c r="D48" s="4">
        <f t="shared" ref="D48:D50" si="11">C48+N$22+N$23+N$24</f>
        <v>488</v>
      </c>
      <c r="E48" s="4">
        <v>30</v>
      </c>
      <c r="F48" s="4">
        <f>50+P$3</f>
        <v>128.92000000000002</v>
      </c>
      <c r="G48" s="4">
        <v>17.59</v>
      </c>
      <c r="H48" s="4">
        <v>13.99</v>
      </c>
      <c r="I48" s="4">
        <v>18.05</v>
      </c>
      <c r="J48" s="5">
        <f t="shared" si="9"/>
        <v>16.543333333333333</v>
      </c>
      <c r="K48" s="6">
        <f>N$3*N$6*(F48/J48^2)</f>
        <v>3.7006305577249905</v>
      </c>
    </row>
    <row r="49" spans="1:14">
      <c r="A49" s="13" t="s">
        <v>20</v>
      </c>
      <c r="B49" s="4">
        <v>4</v>
      </c>
      <c r="C49" s="4">
        <v>110</v>
      </c>
      <c r="D49" s="4">
        <f t="shared" si="11"/>
        <v>503</v>
      </c>
      <c r="E49" s="4">
        <v>30</v>
      </c>
      <c r="F49" s="4">
        <f>50+P$3</f>
        <v>128.92000000000002</v>
      </c>
      <c r="G49" s="4">
        <v>15.82</v>
      </c>
      <c r="H49" s="4">
        <v>12.4</v>
      </c>
      <c r="I49" s="4">
        <v>13.67</v>
      </c>
      <c r="J49" s="5">
        <f t="shared" si="9"/>
        <v>13.963333333333333</v>
      </c>
      <c r="K49" s="6">
        <f>N$3*N$6*(F49/J49^2)</f>
        <v>5.1944977242343899</v>
      </c>
    </row>
    <row r="50" spans="1:14">
      <c r="A50" s="13" t="s">
        <v>20</v>
      </c>
      <c r="B50" s="4">
        <v>4</v>
      </c>
      <c r="C50" s="4">
        <v>125</v>
      </c>
      <c r="D50" s="4">
        <f t="shared" si="11"/>
        <v>518</v>
      </c>
      <c r="E50" s="4">
        <v>30</v>
      </c>
      <c r="F50" s="4">
        <f>50+P$3</f>
        <v>128.92000000000002</v>
      </c>
      <c r="G50" s="4">
        <v>9.1</v>
      </c>
      <c r="H50" s="4">
        <v>12.87</v>
      </c>
      <c r="I50" s="4">
        <v>9.25</v>
      </c>
      <c r="J50" s="5">
        <f t="shared" si="9"/>
        <v>10.406666666666666</v>
      </c>
      <c r="K50" s="6">
        <f>N$3*N$6*(F50/J50^2)</f>
        <v>9.3518704849673018</v>
      </c>
    </row>
    <row r="51" spans="1:14">
      <c r="A51" s="20"/>
      <c r="B51" s="21"/>
      <c r="C51" s="21"/>
      <c r="D51" s="21"/>
      <c r="E51" s="21"/>
      <c r="F51" s="21"/>
      <c r="G51" s="21"/>
      <c r="H51" s="21"/>
      <c r="I51" s="21"/>
      <c r="J51" s="9" t="s">
        <v>9</v>
      </c>
      <c r="K51" s="10">
        <f>AVERAGE(K21:K50)</f>
        <v>5.7253790811774179</v>
      </c>
    </row>
    <row r="52" spans="1:14" s="27" customFormat="1" ht="8.4499999999999993" customHeight="1"/>
    <row r="53" spans="1:14" ht="23.35">
      <c r="A53" s="28" t="s">
        <v>37</v>
      </c>
      <c r="B53" t="s">
        <v>38</v>
      </c>
    </row>
    <row r="54" spans="1:14" ht="26.35">
      <c r="A54" s="15" t="s">
        <v>18</v>
      </c>
      <c r="B54" s="1" t="s">
        <v>0</v>
      </c>
      <c r="C54" s="11" t="s">
        <v>10</v>
      </c>
      <c r="D54" s="12" t="s">
        <v>11</v>
      </c>
      <c r="E54" s="1" t="s">
        <v>1</v>
      </c>
      <c r="F54" s="1" t="s">
        <v>2</v>
      </c>
      <c r="G54" s="1" t="s">
        <v>3</v>
      </c>
      <c r="H54" s="1" t="s">
        <v>4</v>
      </c>
      <c r="I54" s="1" t="s">
        <v>5</v>
      </c>
      <c r="J54" s="2" t="s">
        <v>6</v>
      </c>
      <c r="K54" s="3" t="s">
        <v>7</v>
      </c>
    </row>
    <row r="55" spans="1:14">
      <c r="A55" s="16" t="s">
        <v>21</v>
      </c>
      <c r="B55" s="4">
        <v>1</v>
      </c>
      <c r="C55" s="4">
        <v>1</v>
      </c>
      <c r="D55" s="4">
        <v>1</v>
      </c>
      <c r="E55" s="4">
        <v>30</v>
      </c>
      <c r="F55" s="4">
        <f>50+P$3</f>
        <v>128.92000000000002</v>
      </c>
      <c r="G55" s="4">
        <v>10.48</v>
      </c>
      <c r="H55" s="4">
        <v>7.99</v>
      </c>
      <c r="I55" s="4">
        <v>8.34</v>
      </c>
      <c r="J55" s="5">
        <f>(G55+H55+I55)/3</f>
        <v>8.9366666666666656</v>
      </c>
      <c r="K55" s="6">
        <f t="shared" ref="K55:K61" si="12">N$3*N$6*(F55/J55^2)</f>
        <v>12.68150079002349</v>
      </c>
      <c r="M55" s="9" t="s">
        <v>0</v>
      </c>
      <c r="N55" s="9" t="s">
        <v>17</v>
      </c>
    </row>
    <row r="56" spans="1:14">
      <c r="A56" s="16" t="s">
        <v>21</v>
      </c>
      <c r="B56" s="4">
        <v>1</v>
      </c>
      <c r="C56" s="4">
        <v>15</v>
      </c>
      <c r="D56" s="4">
        <v>15</v>
      </c>
      <c r="E56" s="4">
        <v>30</v>
      </c>
      <c r="F56" s="4">
        <f t="shared" ref="F56:F61" si="13">50+P$3</f>
        <v>128.92000000000002</v>
      </c>
      <c r="G56" s="4">
        <v>7.88</v>
      </c>
      <c r="H56" s="4">
        <v>7.45</v>
      </c>
      <c r="I56" s="4">
        <v>9.3699999999999992</v>
      </c>
      <c r="J56" s="5">
        <f t="shared" ref="J56:J70" si="14">(G56+H56+I56)/3</f>
        <v>8.2333333333333325</v>
      </c>
      <c r="K56" s="6">
        <f t="shared" si="12"/>
        <v>14.940680358635618</v>
      </c>
      <c r="M56" s="10">
        <v>1</v>
      </c>
      <c r="N56" s="10">
        <f>'Section Length'!D14</f>
        <v>90</v>
      </c>
    </row>
    <row r="57" spans="1:14">
      <c r="A57" s="16" t="s">
        <v>21</v>
      </c>
      <c r="B57" s="4">
        <v>1</v>
      </c>
      <c r="C57" s="4">
        <v>30</v>
      </c>
      <c r="D57" s="4">
        <v>30</v>
      </c>
      <c r="E57" s="4">
        <v>30</v>
      </c>
      <c r="F57" s="4">
        <f t="shared" si="13"/>
        <v>128.92000000000002</v>
      </c>
      <c r="G57" s="4">
        <v>9.76</v>
      </c>
      <c r="H57" s="4">
        <v>5.66</v>
      </c>
      <c r="I57" s="4">
        <v>12.01</v>
      </c>
      <c r="J57" s="5">
        <f t="shared" si="14"/>
        <v>9.1433333333333326</v>
      </c>
      <c r="K57" s="6">
        <f t="shared" si="12"/>
        <v>12.114700050464853</v>
      </c>
      <c r="M57" s="10">
        <v>2</v>
      </c>
      <c r="N57" s="10">
        <f>'Section Length'!D15</f>
        <v>144</v>
      </c>
    </row>
    <row r="58" spans="1:14">
      <c r="A58" s="16" t="s">
        <v>21</v>
      </c>
      <c r="B58" s="4">
        <v>1</v>
      </c>
      <c r="C58" s="4">
        <v>45</v>
      </c>
      <c r="D58" s="4">
        <v>45</v>
      </c>
      <c r="E58" s="4">
        <v>30</v>
      </c>
      <c r="F58" s="4">
        <f t="shared" si="13"/>
        <v>128.92000000000002</v>
      </c>
      <c r="G58" s="4">
        <v>13.07</v>
      </c>
      <c r="H58" s="4">
        <v>9.43</v>
      </c>
      <c r="I58" s="4">
        <v>11.6</v>
      </c>
      <c r="J58" s="5">
        <f t="shared" si="14"/>
        <v>11.366666666666667</v>
      </c>
      <c r="K58" s="6">
        <f t="shared" si="12"/>
        <v>7.8389071989404995</v>
      </c>
    </row>
    <row r="59" spans="1:14">
      <c r="A59" s="16" t="s">
        <v>21</v>
      </c>
      <c r="B59" s="4">
        <v>1</v>
      </c>
      <c r="C59" s="4">
        <v>60</v>
      </c>
      <c r="D59" s="4">
        <v>60</v>
      </c>
      <c r="E59" s="4">
        <v>30</v>
      </c>
      <c r="F59" s="4">
        <f t="shared" si="13"/>
        <v>128.92000000000002</v>
      </c>
      <c r="G59" s="4">
        <v>19.59</v>
      </c>
      <c r="H59" s="4">
        <v>18.03</v>
      </c>
      <c r="I59" s="4">
        <v>19.239999999999998</v>
      </c>
      <c r="J59" s="5">
        <f t="shared" si="14"/>
        <v>18.953333333333333</v>
      </c>
      <c r="K59" s="6">
        <f t="shared" si="12"/>
        <v>2.8193602369718151</v>
      </c>
    </row>
    <row r="60" spans="1:14">
      <c r="A60" s="16" t="s">
        <v>21</v>
      </c>
      <c r="B60" s="4">
        <v>1</v>
      </c>
      <c r="C60" s="4">
        <v>75</v>
      </c>
      <c r="D60" s="4">
        <v>75</v>
      </c>
      <c r="E60" s="4">
        <v>30</v>
      </c>
      <c r="F60" s="4">
        <f t="shared" si="13"/>
        <v>128.92000000000002</v>
      </c>
      <c r="G60" s="4">
        <v>7.88</v>
      </c>
      <c r="H60" s="4">
        <v>7.13</v>
      </c>
      <c r="I60" s="4">
        <v>8.49</v>
      </c>
      <c r="J60" s="5">
        <f t="shared" si="14"/>
        <v>7.833333333333333</v>
      </c>
      <c r="K60" s="6">
        <f t="shared" si="12"/>
        <v>16.505495119963786</v>
      </c>
    </row>
    <row r="61" spans="1:14">
      <c r="A61" s="16" t="s">
        <v>21</v>
      </c>
      <c r="B61" s="4">
        <v>1</v>
      </c>
      <c r="C61" s="4">
        <v>88</v>
      </c>
      <c r="D61" s="4">
        <v>88</v>
      </c>
      <c r="E61" s="4">
        <v>30</v>
      </c>
      <c r="F61" s="4">
        <f t="shared" si="13"/>
        <v>128.92000000000002</v>
      </c>
      <c r="G61" s="4">
        <v>14.56</v>
      </c>
      <c r="H61" s="4">
        <v>12.85</v>
      </c>
      <c r="I61" s="4">
        <v>6.77</v>
      </c>
      <c r="J61" s="5">
        <f t="shared" si="14"/>
        <v>11.393333333333333</v>
      </c>
      <c r="K61" s="6">
        <f t="shared" si="12"/>
        <v>7.8022554328939071</v>
      </c>
    </row>
    <row r="62" spans="1:14">
      <c r="A62" s="16" t="s">
        <v>21</v>
      </c>
      <c r="B62" s="4">
        <v>2</v>
      </c>
      <c r="C62" s="4">
        <v>15</v>
      </c>
      <c r="D62" s="4">
        <f>N$56+C62</f>
        <v>105</v>
      </c>
      <c r="E62" s="4">
        <v>60</v>
      </c>
      <c r="F62" s="4">
        <f>50+P$4</f>
        <v>108.21000000000001</v>
      </c>
      <c r="G62" s="4">
        <v>16.39</v>
      </c>
      <c r="H62" s="4">
        <v>15.21</v>
      </c>
      <c r="I62" s="4">
        <v>15.07</v>
      </c>
      <c r="J62" s="5">
        <f t="shared" si="14"/>
        <v>15.556666666666667</v>
      </c>
      <c r="K62" s="6">
        <f t="shared" ref="K62:K70" si="15">N$4*N$6*(F62/J62^2)</f>
        <v>1.185521833383385</v>
      </c>
    </row>
    <row r="63" spans="1:14">
      <c r="A63" s="16" t="s">
        <v>21</v>
      </c>
      <c r="B63" s="4">
        <v>2</v>
      </c>
      <c r="C63" s="4">
        <v>30</v>
      </c>
      <c r="D63" s="4">
        <f t="shared" ref="D63:D70" si="16">N$56+C63</f>
        <v>120</v>
      </c>
      <c r="E63" s="4">
        <v>60</v>
      </c>
      <c r="F63" s="4">
        <f t="shared" ref="F63:F70" si="17">50+P$4</f>
        <v>108.21000000000001</v>
      </c>
      <c r="G63" s="4">
        <v>11.13</v>
      </c>
      <c r="H63" s="4">
        <v>12.27</v>
      </c>
      <c r="I63" s="4">
        <v>12.8</v>
      </c>
      <c r="J63" s="5">
        <f t="shared" si="14"/>
        <v>12.066666666666668</v>
      </c>
      <c r="K63" s="6">
        <f t="shared" si="15"/>
        <v>1.9704617884069471</v>
      </c>
    </row>
    <row r="64" spans="1:14">
      <c r="A64" s="16" t="s">
        <v>21</v>
      </c>
      <c r="B64" s="4">
        <v>2</v>
      </c>
      <c r="C64" s="4">
        <v>45</v>
      </c>
      <c r="D64" s="4">
        <f t="shared" si="16"/>
        <v>135</v>
      </c>
      <c r="E64" s="4">
        <v>60</v>
      </c>
      <c r="F64" s="4">
        <f t="shared" si="17"/>
        <v>108.21000000000001</v>
      </c>
      <c r="G64" s="4">
        <v>13.03</v>
      </c>
      <c r="H64" s="4">
        <v>10.24</v>
      </c>
      <c r="I64" s="4">
        <v>8.5500000000000007</v>
      </c>
      <c r="J64" s="5">
        <f t="shared" si="14"/>
        <v>10.606666666666667</v>
      </c>
      <c r="K64" s="6">
        <f t="shared" si="15"/>
        <v>2.5502620471611013</v>
      </c>
    </row>
    <row r="65" spans="1:11">
      <c r="A65" s="16" t="s">
        <v>21</v>
      </c>
      <c r="B65" s="4">
        <v>2</v>
      </c>
      <c r="C65" s="4">
        <v>60</v>
      </c>
      <c r="D65" s="4">
        <f t="shared" si="16"/>
        <v>150</v>
      </c>
      <c r="E65" s="4">
        <v>60</v>
      </c>
      <c r="F65" s="4">
        <f t="shared" si="17"/>
        <v>108.21000000000001</v>
      </c>
      <c r="G65" s="4">
        <v>13.58</v>
      </c>
      <c r="H65" s="4">
        <v>12.65</v>
      </c>
      <c r="I65" s="4">
        <v>10.28</v>
      </c>
      <c r="J65" s="5">
        <f t="shared" si="14"/>
        <v>12.17</v>
      </c>
      <c r="K65" s="6">
        <f t="shared" si="15"/>
        <v>1.9371421568859131</v>
      </c>
    </row>
    <row r="66" spans="1:11">
      <c r="A66" s="16" t="s">
        <v>21</v>
      </c>
      <c r="B66" s="4">
        <v>2</v>
      </c>
      <c r="C66" s="4">
        <v>75</v>
      </c>
      <c r="D66" s="4">
        <f t="shared" si="16"/>
        <v>165</v>
      </c>
      <c r="E66" s="4">
        <v>60</v>
      </c>
      <c r="F66" s="4">
        <f t="shared" si="17"/>
        <v>108.21000000000001</v>
      </c>
      <c r="G66" s="4">
        <v>10.6</v>
      </c>
      <c r="H66" s="4">
        <v>12.23</v>
      </c>
      <c r="I66" s="4">
        <v>7.47</v>
      </c>
      <c r="J66" s="5">
        <f t="shared" si="14"/>
        <v>10.1</v>
      </c>
      <c r="K66" s="6">
        <f t="shared" si="15"/>
        <v>2.8125477306146465</v>
      </c>
    </row>
    <row r="67" spans="1:11">
      <c r="A67" s="16" t="s">
        <v>21</v>
      </c>
      <c r="B67" s="4">
        <v>2</v>
      </c>
      <c r="C67" s="4">
        <v>90</v>
      </c>
      <c r="D67" s="4">
        <f t="shared" si="16"/>
        <v>180</v>
      </c>
      <c r="E67" s="4">
        <v>60</v>
      </c>
      <c r="F67" s="4">
        <f t="shared" si="17"/>
        <v>108.21000000000001</v>
      </c>
      <c r="G67" s="4">
        <v>10.28</v>
      </c>
      <c r="H67" s="4">
        <v>9.3000000000000007</v>
      </c>
      <c r="I67" s="4">
        <v>12.69</v>
      </c>
      <c r="J67" s="5">
        <f t="shared" si="14"/>
        <v>10.756666666666666</v>
      </c>
      <c r="K67" s="6">
        <f t="shared" si="15"/>
        <v>2.4796319729843752</v>
      </c>
    </row>
    <row r="68" spans="1:11">
      <c r="A68" s="16" t="s">
        <v>21</v>
      </c>
      <c r="B68" s="4">
        <v>2</v>
      </c>
      <c r="C68" s="4">
        <v>105</v>
      </c>
      <c r="D68" s="4">
        <f t="shared" si="16"/>
        <v>195</v>
      </c>
      <c r="E68" s="4">
        <v>60</v>
      </c>
      <c r="F68" s="4">
        <f t="shared" si="17"/>
        <v>108.21000000000001</v>
      </c>
      <c r="G68" s="4">
        <v>8.99</v>
      </c>
      <c r="H68" s="4">
        <v>8.74</v>
      </c>
      <c r="I68" s="4">
        <v>7.86</v>
      </c>
      <c r="J68" s="5">
        <f t="shared" si="14"/>
        <v>8.5299999999999994</v>
      </c>
      <c r="K68" s="6">
        <f t="shared" si="15"/>
        <v>3.9431616981098374</v>
      </c>
    </row>
    <row r="69" spans="1:11">
      <c r="A69" s="16" t="s">
        <v>21</v>
      </c>
      <c r="B69" s="4">
        <v>2</v>
      </c>
      <c r="C69" s="4">
        <v>120</v>
      </c>
      <c r="D69" s="4">
        <f t="shared" si="16"/>
        <v>210</v>
      </c>
      <c r="E69" s="4">
        <v>60</v>
      </c>
      <c r="F69" s="4">
        <f t="shared" si="17"/>
        <v>108.21000000000001</v>
      </c>
      <c r="G69" s="4">
        <v>13.01</v>
      </c>
      <c r="H69" s="4">
        <v>11.81</v>
      </c>
      <c r="I69" s="4">
        <v>9.76</v>
      </c>
      <c r="J69" s="5">
        <f t="shared" si="14"/>
        <v>11.526666666666666</v>
      </c>
      <c r="K69" s="6">
        <f t="shared" si="15"/>
        <v>2.1594103596625596</v>
      </c>
    </row>
    <row r="70" spans="1:11">
      <c r="A70" s="16" t="s">
        <v>21</v>
      </c>
      <c r="B70" s="4">
        <v>2</v>
      </c>
      <c r="C70" s="4">
        <v>135</v>
      </c>
      <c r="D70" s="4">
        <f t="shared" si="16"/>
        <v>225</v>
      </c>
      <c r="E70" s="4">
        <v>60</v>
      </c>
      <c r="F70" s="4">
        <f t="shared" si="17"/>
        <v>108.21000000000001</v>
      </c>
      <c r="G70" s="4">
        <v>9.8800000000000008</v>
      </c>
      <c r="H70" s="4">
        <v>10.38</v>
      </c>
      <c r="I70" s="4">
        <v>11.4</v>
      </c>
      <c r="J70" s="5">
        <f t="shared" si="14"/>
        <v>10.553333333333335</v>
      </c>
      <c r="K70" s="6">
        <f t="shared" si="15"/>
        <v>2.5761036761803893</v>
      </c>
    </row>
    <row r="71" spans="1:11">
      <c r="A71" s="22"/>
      <c r="B71" s="21"/>
      <c r="C71" s="21"/>
      <c r="D71" s="21"/>
      <c r="E71" s="21"/>
      <c r="F71" s="21"/>
      <c r="G71" s="21"/>
      <c r="H71" s="21"/>
      <c r="I71" s="21"/>
      <c r="J71" s="9" t="s">
        <v>9</v>
      </c>
      <c r="K71" s="10">
        <f>AVERAGE(K55:K70)</f>
        <v>6.0198214032051958</v>
      </c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734D-B0F6-432C-B0F7-E52F1B9F529F}">
  <dimension ref="A1:M44"/>
  <sheetViews>
    <sheetView topLeftCell="C1" workbookViewId="0">
      <selection activeCell="N29" sqref="N29"/>
    </sheetView>
  </sheetViews>
  <sheetFormatPr defaultRowHeight="14.35"/>
  <cols>
    <col min="1" max="1" width="11" customWidth="1"/>
    <col min="2" max="2" width="21.41015625" customWidth="1"/>
    <col min="3" max="3" width="10.64453125" customWidth="1"/>
    <col min="4" max="4" width="12.76171875" bestFit="1" customWidth="1"/>
    <col min="5" max="5" width="11.76171875" customWidth="1"/>
    <col min="6" max="6" width="11.234375" customWidth="1"/>
    <col min="7" max="7" width="13.234375" customWidth="1"/>
    <col min="8" max="8" width="9.87890625" customWidth="1"/>
    <col min="9" max="9" width="10.1171875" customWidth="1"/>
    <col min="11" max="11" width="13.87890625" customWidth="1"/>
    <col min="12" max="12" width="11.87890625" customWidth="1"/>
    <col min="13" max="13" width="12.64453125" bestFit="1" customWidth="1"/>
  </cols>
  <sheetData>
    <row r="1" spans="1:13" ht="28.7">
      <c r="A1" s="9" t="s">
        <v>33</v>
      </c>
      <c r="B1" s="9" t="s">
        <v>18</v>
      </c>
      <c r="C1" s="16" t="s">
        <v>23</v>
      </c>
      <c r="D1" s="9" t="s">
        <v>24</v>
      </c>
      <c r="E1" s="8" t="s">
        <v>25</v>
      </c>
      <c r="F1" s="16" t="s">
        <v>26</v>
      </c>
      <c r="G1" s="16" t="s">
        <v>34</v>
      </c>
      <c r="H1" s="16" t="s">
        <v>44</v>
      </c>
      <c r="I1" s="16" t="s">
        <v>43</v>
      </c>
      <c r="J1" s="9" t="s">
        <v>45</v>
      </c>
      <c r="K1" s="16" t="s">
        <v>40</v>
      </c>
      <c r="L1" s="29"/>
      <c r="M1" s="29"/>
    </row>
    <row r="2" spans="1:13">
      <c r="A2" t="s">
        <v>64</v>
      </c>
      <c r="B2" t="s">
        <v>27</v>
      </c>
      <c r="C2">
        <v>65</v>
      </c>
      <c r="D2">
        <v>16.560199999999998</v>
      </c>
      <c r="E2" s="30">
        <v>20.231000000000002</v>
      </c>
      <c r="F2">
        <v>18.7987</v>
      </c>
      <c r="G2">
        <v>18.745200000000001</v>
      </c>
      <c r="H2">
        <f>F2-D2</f>
        <v>2.2385000000000019</v>
      </c>
      <c r="I2">
        <f>G2-D2</f>
        <v>2.1850000000000023</v>
      </c>
      <c r="J2" s="6">
        <f>(1-(I2/H2))*100</f>
        <v>2.3899932990841921</v>
      </c>
      <c r="K2">
        <f t="shared" ref="K2:K40" si="0">((E2-D2)-(F2-D2))/(F2-D2)*100</f>
        <v>63.984811257538546</v>
      </c>
      <c r="L2" s="30"/>
    </row>
    <row r="3" spans="1:13">
      <c r="A3" t="s">
        <v>63</v>
      </c>
      <c r="B3" t="s">
        <v>28</v>
      </c>
      <c r="C3">
        <v>15</v>
      </c>
      <c r="D3">
        <v>15.89</v>
      </c>
      <c r="E3" s="30">
        <v>19.291</v>
      </c>
      <c r="F3">
        <v>18.667899999999999</v>
      </c>
      <c r="G3">
        <v>18.646899999999999</v>
      </c>
      <c r="H3">
        <f t="shared" ref="H3:H40" si="1">F3-D3</f>
        <v>2.7778999999999989</v>
      </c>
      <c r="I3">
        <f t="shared" ref="I3:I40" si="2">G3-D3</f>
        <v>2.7568999999999981</v>
      </c>
      <c r="J3" s="6">
        <f t="shared" ref="J3:J40" si="3">(1-(I3/H3))*100</f>
        <v>0.7559667374635759</v>
      </c>
      <c r="K3">
        <f t="shared" si="0"/>
        <v>22.430613053025709</v>
      </c>
      <c r="L3" s="30"/>
    </row>
    <row r="4" spans="1:13">
      <c r="A4" t="s">
        <v>65</v>
      </c>
      <c r="B4" t="s">
        <v>28</v>
      </c>
      <c r="C4">
        <v>30</v>
      </c>
      <c r="D4">
        <v>16.618300000000001</v>
      </c>
      <c r="E4" s="30">
        <v>20.215</v>
      </c>
      <c r="F4">
        <v>19.503900000000002</v>
      </c>
      <c r="G4">
        <v>19.476900000000001</v>
      </c>
      <c r="H4">
        <f t="shared" si="1"/>
        <v>2.8856000000000002</v>
      </c>
      <c r="I4">
        <f t="shared" si="2"/>
        <v>2.8585999999999991</v>
      </c>
      <c r="J4" s="6">
        <f t="shared" si="3"/>
        <v>0.93568062101473393</v>
      </c>
      <c r="K4">
        <f t="shared" si="0"/>
        <v>24.643055170501739</v>
      </c>
      <c r="L4" s="30"/>
    </row>
    <row r="5" spans="1:13">
      <c r="A5" t="s">
        <v>66</v>
      </c>
      <c r="B5" t="s">
        <v>28</v>
      </c>
      <c r="C5">
        <v>45</v>
      </c>
      <c r="D5">
        <v>16.683</v>
      </c>
      <c r="E5" s="30">
        <v>20.584</v>
      </c>
      <c r="F5">
        <v>19.599799999999998</v>
      </c>
      <c r="G5">
        <v>19.560300000000002</v>
      </c>
      <c r="H5">
        <f t="shared" si="1"/>
        <v>2.9167999999999985</v>
      </c>
      <c r="I5">
        <f t="shared" si="2"/>
        <v>2.8773000000000017</v>
      </c>
      <c r="J5" s="6">
        <f t="shared" si="3"/>
        <v>1.3542238069115697</v>
      </c>
      <c r="K5">
        <f t="shared" si="0"/>
        <v>33.742457487657767</v>
      </c>
      <c r="L5" s="30"/>
    </row>
    <row r="6" spans="1:13">
      <c r="A6" t="s">
        <v>67</v>
      </c>
      <c r="B6" t="s">
        <v>28</v>
      </c>
      <c r="C6">
        <v>60</v>
      </c>
      <c r="D6">
        <v>13.542999999999999</v>
      </c>
      <c r="E6" s="30">
        <v>17.306999999999999</v>
      </c>
      <c r="F6">
        <v>16.428799999999999</v>
      </c>
      <c r="G6">
        <v>16.398</v>
      </c>
      <c r="H6">
        <f t="shared" si="1"/>
        <v>2.8857999999999997</v>
      </c>
      <c r="I6">
        <f t="shared" si="2"/>
        <v>2.8550000000000004</v>
      </c>
      <c r="J6" s="6">
        <f t="shared" si="3"/>
        <v>1.0672950308406426</v>
      </c>
      <c r="K6">
        <f t="shared" si="0"/>
        <v>30.431769353385533</v>
      </c>
      <c r="L6" s="30"/>
    </row>
    <row r="7" spans="1:13">
      <c r="A7" t="s">
        <v>68</v>
      </c>
      <c r="B7" t="s">
        <v>28</v>
      </c>
      <c r="C7">
        <v>75</v>
      </c>
      <c r="D7">
        <v>15.595700000000001</v>
      </c>
      <c r="E7" s="30">
        <v>19.927</v>
      </c>
      <c r="F7">
        <v>18.740400000000001</v>
      </c>
      <c r="G7">
        <v>18.701899999999998</v>
      </c>
      <c r="H7">
        <f t="shared" si="1"/>
        <v>3.1447000000000003</v>
      </c>
      <c r="I7">
        <f t="shared" si="2"/>
        <v>3.1061999999999976</v>
      </c>
      <c r="J7" s="6">
        <f t="shared" si="3"/>
        <v>1.2242821254810465</v>
      </c>
      <c r="K7">
        <f t="shared" si="0"/>
        <v>37.733329093395184</v>
      </c>
      <c r="L7" s="30"/>
    </row>
    <row r="8" spans="1:13">
      <c r="A8" t="s">
        <v>69</v>
      </c>
      <c r="B8" t="s">
        <v>28</v>
      </c>
      <c r="C8">
        <v>90</v>
      </c>
      <c r="D8">
        <v>13.4794</v>
      </c>
      <c r="E8" s="30">
        <v>18.172000000000001</v>
      </c>
      <c r="F8">
        <v>16.751000000000001</v>
      </c>
      <c r="G8">
        <v>16.700500000000002</v>
      </c>
      <c r="H8">
        <f t="shared" si="1"/>
        <v>3.2716000000000012</v>
      </c>
      <c r="I8">
        <f t="shared" si="2"/>
        <v>3.2211000000000016</v>
      </c>
      <c r="J8" s="6">
        <f t="shared" si="3"/>
        <v>1.5435872356033609</v>
      </c>
      <c r="K8">
        <f t="shared" si="0"/>
        <v>43.434405184007794</v>
      </c>
      <c r="L8" s="30"/>
    </row>
    <row r="9" spans="1:13">
      <c r="A9" t="s">
        <v>70</v>
      </c>
      <c r="B9" t="s">
        <v>28</v>
      </c>
      <c r="C9">
        <v>105</v>
      </c>
      <c r="D9">
        <v>13.870699999999999</v>
      </c>
      <c r="E9" s="30">
        <v>18.672999999999998</v>
      </c>
      <c r="F9">
        <v>17.394300000000001</v>
      </c>
      <c r="G9">
        <v>17.351900000000001</v>
      </c>
      <c r="H9">
        <f t="shared" si="1"/>
        <v>3.5236000000000018</v>
      </c>
      <c r="I9">
        <f t="shared" si="2"/>
        <v>3.4812000000000012</v>
      </c>
      <c r="J9" s="6">
        <f t="shared" si="3"/>
        <v>1.2033147916903353</v>
      </c>
      <c r="K9">
        <f t="shared" si="0"/>
        <v>36.289590191849143</v>
      </c>
      <c r="L9" s="30"/>
    </row>
    <row r="10" spans="1:13">
      <c r="A10" t="s">
        <v>71</v>
      </c>
      <c r="B10" t="s">
        <v>28</v>
      </c>
      <c r="C10">
        <v>120</v>
      </c>
      <c r="D10">
        <v>15.788</v>
      </c>
      <c r="E10" s="30">
        <v>20.686</v>
      </c>
      <c r="F10">
        <v>19.355899999999998</v>
      </c>
      <c r="G10">
        <v>19.2958</v>
      </c>
      <c r="H10">
        <f t="shared" si="1"/>
        <v>3.5678999999999981</v>
      </c>
      <c r="I10">
        <f t="shared" si="2"/>
        <v>3.5077999999999996</v>
      </c>
      <c r="J10" s="6">
        <f t="shared" si="3"/>
        <v>1.6844642506796292</v>
      </c>
      <c r="K10">
        <f t="shared" si="0"/>
        <v>37.279632276689433</v>
      </c>
      <c r="L10" s="30"/>
    </row>
    <row r="11" spans="1:13">
      <c r="A11" t="s">
        <v>72</v>
      </c>
      <c r="B11" t="s">
        <v>28</v>
      </c>
      <c r="C11">
        <v>135</v>
      </c>
      <c r="D11">
        <v>15.7157</v>
      </c>
      <c r="E11" s="30">
        <v>20.010000000000002</v>
      </c>
      <c r="F11">
        <v>18.700900000000001</v>
      </c>
      <c r="G11">
        <v>18.64</v>
      </c>
      <c r="H11">
        <f t="shared" si="1"/>
        <v>2.9852000000000007</v>
      </c>
      <c r="I11">
        <f t="shared" si="2"/>
        <v>2.9243000000000006</v>
      </c>
      <c r="J11" s="6">
        <f t="shared" si="3"/>
        <v>2.0400643172986843</v>
      </c>
      <c r="K11">
        <f t="shared" si="0"/>
        <v>43.853008173656718</v>
      </c>
      <c r="L11" s="30"/>
    </row>
    <row r="12" spans="1:13">
      <c r="A12" t="s">
        <v>73</v>
      </c>
      <c r="B12" t="s">
        <v>29</v>
      </c>
      <c r="C12">
        <v>15</v>
      </c>
      <c r="D12">
        <v>16.348800000000001</v>
      </c>
      <c r="E12" s="30">
        <v>22.59</v>
      </c>
      <c r="F12">
        <v>18.2944</v>
      </c>
      <c r="G12">
        <v>18.1647</v>
      </c>
      <c r="H12">
        <f t="shared" si="1"/>
        <v>1.9455999999999989</v>
      </c>
      <c r="I12">
        <f t="shared" si="2"/>
        <v>1.8158999999999992</v>
      </c>
      <c r="J12" s="6">
        <f t="shared" si="3"/>
        <v>6.6663240131578867</v>
      </c>
      <c r="K12">
        <f t="shared" si="0"/>
        <v>220.7853618421054</v>
      </c>
      <c r="L12" s="30"/>
    </row>
    <row r="13" spans="1:13">
      <c r="A13" t="s">
        <v>74</v>
      </c>
      <c r="B13" t="s">
        <v>29</v>
      </c>
      <c r="C13">
        <v>30</v>
      </c>
      <c r="D13">
        <v>16.147200000000002</v>
      </c>
      <c r="E13" s="30">
        <v>20.492000000000001</v>
      </c>
      <c r="F13">
        <v>17.9544</v>
      </c>
      <c r="G13">
        <v>17.858499999999999</v>
      </c>
      <c r="H13">
        <f t="shared" si="1"/>
        <v>1.8071999999999981</v>
      </c>
      <c r="I13">
        <f t="shared" si="2"/>
        <v>1.7112999999999978</v>
      </c>
      <c r="J13" s="6">
        <f t="shared" si="3"/>
        <v>5.3065515714918359</v>
      </c>
      <c r="K13">
        <f t="shared" si="0"/>
        <v>140.41611332448008</v>
      </c>
      <c r="L13" s="30"/>
    </row>
    <row r="14" spans="1:13">
      <c r="A14" t="s">
        <v>75</v>
      </c>
      <c r="B14" t="s">
        <v>29</v>
      </c>
      <c r="C14">
        <v>45</v>
      </c>
      <c r="D14">
        <v>15.708299999999999</v>
      </c>
      <c r="E14" s="30">
        <v>19.922000000000001</v>
      </c>
      <c r="F14">
        <v>17.452999999999999</v>
      </c>
      <c r="G14">
        <v>17.3644</v>
      </c>
      <c r="H14">
        <f t="shared" si="1"/>
        <v>1.7446999999999999</v>
      </c>
      <c r="I14">
        <f t="shared" si="2"/>
        <v>1.6561000000000003</v>
      </c>
      <c r="J14" s="6">
        <f t="shared" si="3"/>
        <v>5.0782369461798371</v>
      </c>
      <c r="K14">
        <f t="shared" si="0"/>
        <v>141.51430045279997</v>
      </c>
      <c r="L14" s="30"/>
    </row>
    <row r="15" spans="1:13">
      <c r="A15" t="s">
        <v>76</v>
      </c>
      <c r="B15" t="s">
        <v>29</v>
      </c>
      <c r="C15">
        <v>60</v>
      </c>
      <c r="D15">
        <v>13.6404</v>
      </c>
      <c r="E15" s="30">
        <v>18.292999999999999</v>
      </c>
      <c r="F15">
        <v>15.715</v>
      </c>
      <c r="G15">
        <v>15.614800000000001</v>
      </c>
      <c r="H15">
        <f t="shared" si="1"/>
        <v>2.0746000000000002</v>
      </c>
      <c r="I15">
        <f t="shared" si="2"/>
        <v>1.974400000000001</v>
      </c>
      <c r="J15" s="6">
        <f t="shared" si="3"/>
        <v>4.8298467174394677</v>
      </c>
      <c r="K15">
        <f t="shared" si="0"/>
        <v>124.2649185385134</v>
      </c>
      <c r="L15" s="30"/>
    </row>
    <row r="16" spans="1:13">
      <c r="A16" t="s">
        <v>77</v>
      </c>
      <c r="B16" t="s">
        <v>29</v>
      </c>
      <c r="C16">
        <v>75</v>
      </c>
      <c r="D16">
        <v>15.3569</v>
      </c>
      <c r="E16" s="30">
        <v>19.835000000000001</v>
      </c>
      <c r="F16">
        <v>17.214600000000001</v>
      </c>
      <c r="G16">
        <v>17.110199999999999</v>
      </c>
      <c r="H16">
        <f t="shared" si="1"/>
        <v>1.8577000000000012</v>
      </c>
      <c r="I16">
        <f t="shared" si="2"/>
        <v>1.7532999999999994</v>
      </c>
      <c r="J16" s="6">
        <f t="shared" si="3"/>
        <v>5.6198525057868149</v>
      </c>
      <c r="K16">
        <f t="shared" si="0"/>
        <v>141.05614469505292</v>
      </c>
      <c r="L16" s="30"/>
    </row>
    <row r="17" spans="1:12">
      <c r="A17" t="s">
        <v>78</v>
      </c>
      <c r="B17" t="s">
        <v>29</v>
      </c>
      <c r="C17">
        <v>90</v>
      </c>
      <c r="D17">
        <v>15.6968</v>
      </c>
      <c r="E17" s="30">
        <v>20.122</v>
      </c>
      <c r="F17">
        <v>17.5579</v>
      </c>
      <c r="G17">
        <v>17.456800000000001</v>
      </c>
      <c r="H17">
        <f t="shared" si="1"/>
        <v>1.8611000000000004</v>
      </c>
      <c r="I17">
        <f t="shared" si="2"/>
        <v>1.7600000000000016</v>
      </c>
      <c r="J17" s="6">
        <f t="shared" si="3"/>
        <v>5.4322712374401565</v>
      </c>
      <c r="K17">
        <f t="shared" si="0"/>
        <v>137.77335984095421</v>
      </c>
      <c r="L17" s="30"/>
    </row>
    <row r="18" spans="1:12">
      <c r="A18" t="s">
        <v>79</v>
      </c>
      <c r="B18" t="s">
        <v>29</v>
      </c>
      <c r="C18">
        <v>105</v>
      </c>
      <c r="D18">
        <v>17.123899999999999</v>
      </c>
      <c r="E18" s="30">
        <v>21.972999999999999</v>
      </c>
      <c r="F18">
        <v>19.245999999999999</v>
      </c>
      <c r="G18">
        <v>19.1356</v>
      </c>
      <c r="H18">
        <f t="shared" si="1"/>
        <v>2.1220999999999997</v>
      </c>
      <c r="I18">
        <f t="shared" si="2"/>
        <v>2.0117000000000012</v>
      </c>
      <c r="J18" s="6">
        <f t="shared" si="3"/>
        <v>5.2023938551434163</v>
      </c>
      <c r="K18">
        <f t="shared" si="0"/>
        <v>128.50478299797373</v>
      </c>
      <c r="L18" s="30"/>
    </row>
    <row r="19" spans="1:12">
      <c r="A19" t="s">
        <v>80</v>
      </c>
      <c r="B19" t="s">
        <v>29</v>
      </c>
      <c r="C19">
        <v>120</v>
      </c>
      <c r="D19">
        <v>16.008299999999998</v>
      </c>
      <c r="E19" s="30">
        <v>21.196000000000002</v>
      </c>
      <c r="F19">
        <v>18.150500000000001</v>
      </c>
      <c r="G19">
        <v>18.0351</v>
      </c>
      <c r="H19">
        <f t="shared" si="1"/>
        <v>2.1422000000000025</v>
      </c>
      <c r="I19">
        <f t="shared" si="2"/>
        <v>2.0268000000000015</v>
      </c>
      <c r="J19" s="6">
        <f t="shared" si="3"/>
        <v>5.3869853421716467</v>
      </c>
      <c r="K19">
        <f t="shared" si="0"/>
        <v>142.16693119223214</v>
      </c>
      <c r="L19" s="30"/>
    </row>
    <row r="20" spans="1:12">
      <c r="A20" t="s">
        <v>81</v>
      </c>
      <c r="B20" t="s">
        <v>29</v>
      </c>
      <c r="C20">
        <v>135</v>
      </c>
      <c r="D20">
        <v>15.891</v>
      </c>
      <c r="E20" s="30">
        <v>20.783000000000001</v>
      </c>
      <c r="F20">
        <v>17.979900000000001</v>
      </c>
      <c r="G20">
        <v>17.870799999999999</v>
      </c>
      <c r="H20">
        <f t="shared" si="1"/>
        <v>2.0889000000000006</v>
      </c>
      <c r="I20">
        <f t="shared" si="2"/>
        <v>1.9797999999999991</v>
      </c>
      <c r="J20" s="6">
        <f t="shared" si="3"/>
        <v>5.222844559337525</v>
      </c>
      <c r="K20">
        <f t="shared" si="0"/>
        <v>134.19024366891662</v>
      </c>
      <c r="L20" s="30"/>
    </row>
    <row r="21" spans="1:12">
      <c r="A21" t="s">
        <v>82</v>
      </c>
      <c r="B21" t="s">
        <v>30</v>
      </c>
      <c r="C21">
        <v>15</v>
      </c>
      <c r="D21">
        <v>16.027999999999999</v>
      </c>
      <c r="E21" s="30">
        <v>21.510999999999999</v>
      </c>
      <c r="F21">
        <v>18.295300000000001</v>
      </c>
      <c r="G21">
        <v>18.163799999999998</v>
      </c>
      <c r="H21">
        <f t="shared" si="1"/>
        <v>2.2673000000000023</v>
      </c>
      <c r="I21">
        <f t="shared" si="2"/>
        <v>2.1357999999999997</v>
      </c>
      <c r="J21" s="6">
        <f t="shared" si="3"/>
        <v>5.799850041900168</v>
      </c>
      <c r="K21">
        <f t="shared" si="0"/>
        <v>141.82948881930025</v>
      </c>
      <c r="L21" s="30"/>
    </row>
    <row r="22" spans="1:12">
      <c r="A22" t="s">
        <v>83</v>
      </c>
      <c r="B22" t="s">
        <v>30</v>
      </c>
      <c r="C22">
        <v>30</v>
      </c>
      <c r="D22">
        <v>15.7605</v>
      </c>
      <c r="E22" s="30">
        <v>20.632000000000001</v>
      </c>
      <c r="F22">
        <v>17.867000000000001</v>
      </c>
      <c r="G22">
        <v>17.753599999999999</v>
      </c>
      <c r="H22">
        <f t="shared" si="1"/>
        <v>2.1065000000000005</v>
      </c>
      <c r="I22">
        <f t="shared" si="2"/>
        <v>1.9930999999999983</v>
      </c>
      <c r="J22" s="6">
        <f t="shared" si="3"/>
        <v>5.3833372893426157</v>
      </c>
      <c r="K22">
        <f t="shared" si="0"/>
        <v>131.2603845240921</v>
      </c>
      <c r="L22" s="30"/>
    </row>
    <row r="23" spans="1:12">
      <c r="A23" t="s">
        <v>84</v>
      </c>
      <c r="B23" t="s">
        <v>30</v>
      </c>
      <c r="C23">
        <v>45</v>
      </c>
      <c r="D23">
        <v>15.768599999999999</v>
      </c>
      <c r="E23" s="30">
        <v>20.331</v>
      </c>
      <c r="F23">
        <v>17.668800000000001</v>
      </c>
      <c r="G23">
        <v>17.5124</v>
      </c>
      <c r="H23">
        <f t="shared" si="1"/>
        <v>1.9002000000000017</v>
      </c>
      <c r="I23">
        <f t="shared" si="2"/>
        <v>1.7438000000000002</v>
      </c>
      <c r="J23" s="6">
        <f t="shared" si="3"/>
        <v>8.2307125565730601</v>
      </c>
      <c r="K23">
        <f t="shared" si="0"/>
        <v>140.10104199557924</v>
      </c>
      <c r="L23" s="30"/>
    </row>
    <row r="24" spans="1:12">
      <c r="A24" t="s">
        <v>85</v>
      </c>
      <c r="B24" t="s">
        <v>30</v>
      </c>
      <c r="C24">
        <v>60</v>
      </c>
      <c r="D24">
        <v>12.9068</v>
      </c>
      <c r="E24" s="30">
        <v>18.245000000000001</v>
      </c>
      <c r="F24">
        <v>15.196199999999999</v>
      </c>
      <c r="G24">
        <v>15.054</v>
      </c>
      <c r="H24">
        <f t="shared" si="1"/>
        <v>2.2893999999999988</v>
      </c>
      <c r="I24">
        <f t="shared" si="2"/>
        <v>2.1471999999999998</v>
      </c>
      <c r="J24" s="6">
        <f t="shared" si="3"/>
        <v>6.2112343845548645</v>
      </c>
      <c r="K24">
        <f t="shared" si="0"/>
        <v>133.17026295099168</v>
      </c>
      <c r="L24" s="30"/>
    </row>
    <row r="25" spans="1:12">
      <c r="A25" t="s">
        <v>86</v>
      </c>
      <c r="B25" t="s">
        <v>30</v>
      </c>
      <c r="C25">
        <v>75</v>
      </c>
      <c r="D25">
        <v>13.3864</v>
      </c>
      <c r="E25" s="30">
        <v>19.064</v>
      </c>
      <c r="F25">
        <v>15.8193</v>
      </c>
      <c r="G25">
        <v>15.6707</v>
      </c>
      <c r="H25">
        <f t="shared" si="1"/>
        <v>2.4329000000000001</v>
      </c>
      <c r="I25">
        <f t="shared" si="2"/>
        <v>2.2843</v>
      </c>
      <c r="J25" s="6">
        <f t="shared" si="3"/>
        <v>6.1079370298820379</v>
      </c>
      <c r="K25">
        <f t="shared" si="0"/>
        <v>133.36758600846724</v>
      </c>
      <c r="L25" s="30"/>
    </row>
    <row r="26" spans="1:12">
      <c r="A26" t="s">
        <v>87</v>
      </c>
      <c r="B26" t="s">
        <v>30</v>
      </c>
      <c r="C26">
        <v>90</v>
      </c>
      <c r="D26">
        <v>15.999499999999999</v>
      </c>
      <c r="E26" s="30">
        <v>20.411000000000001</v>
      </c>
      <c r="F26">
        <v>17.841200000000001</v>
      </c>
      <c r="G26">
        <v>17.6936</v>
      </c>
      <c r="H26">
        <f t="shared" si="1"/>
        <v>1.8417000000000012</v>
      </c>
      <c r="I26">
        <f t="shared" si="2"/>
        <v>1.6941000000000006</v>
      </c>
      <c r="J26" s="6">
        <f t="shared" si="3"/>
        <v>8.0143345821795382</v>
      </c>
      <c r="K26">
        <f t="shared" si="0"/>
        <v>139.53412607916593</v>
      </c>
      <c r="L26" s="30"/>
    </row>
    <row r="27" spans="1:12">
      <c r="A27" t="s">
        <v>88</v>
      </c>
      <c r="B27" t="s">
        <v>30</v>
      </c>
      <c r="C27">
        <v>105</v>
      </c>
      <c r="D27">
        <v>12.4407</v>
      </c>
      <c r="E27" s="30">
        <v>18.135000000000002</v>
      </c>
      <c r="F27">
        <v>14.973100000000001</v>
      </c>
      <c r="G27">
        <v>14.8505</v>
      </c>
      <c r="H27">
        <f t="shared" si="1"/>
        <v>2.5324000000000009</v>
      </c>
      <c r="I27">
        <f t="shared" si="2"/>
        <v>2.4098000000000006</v>
      </c>
      <c r="J27" s="6">
        <f t="shared" si="3"/>
        <v>4.8412573053230208</v>
      </c>
      <c r="K27">
        <f t="shared" si="0"/>
        <v>124.85784236297583</v>
      </c>
      <c r="L27" s="30"/>
    </row>
    <row r="28" spans="1:12">
      <c r="A28" t="s">
        <v>89</v>
      </c>
      <c r="B28" t="s">
        <v>30</v>
      </c>
      <c r="C28">
        <v>120</v>
      </c>
      <c r="D28">
        <v>15.9512</v>
      </c>
      <c r="E28" s="30">
        <v>21.748999999999999</v>
      </c>
      <c r="F28">
        <v>18.571100000000001</v>
      </c>
      <c r="G28">
        <v>18.433399999999999</v>
      </c>
      <c r="H28">
        <f t="shared" si="1"/>
        <v>2.6199000000000012</v>
      </c>
      <c r="I28">
        <f t="shared" si="2"/>
        <v>2.4821999999999989</v>
      </c>
      <c r="J28" s="6">
        <f t="shared" si="3"/>
        <v>5.2559257986946939</v>
      </c>
      <c r="K28">
        <f t="shared" si="0"/>
        <v>121.29852284438323</v>
      </c>
      <c r="L28" s="30"/>
    </row>
    <row r="29" spans="1:12">
      <c r="A29" t="s">
        <v>90</v>
      </c>
      <c r="B29" t="s">
        <v>31</v>
      </c>
      <c r="C29">
        <v>15</v>
      </c>
      <c r="D29">
        <v>12.3095</v>
      </c>
      <c r="E29" s="30">
        <v>18.481999999999999</v>
      </c>
      <c r="F29">
        <v>15.0985</v>
      </c>
      <c r="G29">
        <v>14.9297</v>
      </c>
      <c r="H29">
        <f t="shared" si="1"/>
        <v>2.7889999999999997</v>
      </c>
      <c r="I29">
        <f t="shared" si="2"/>
        <v>2.6202000000000005</v>
      </c>
      <c r="J29" s="6">
        <f t="shared" si="3"/>
        <v>6.0523485120114406</v>
      </c>
      <c r="K29">
        <f t="shared" si="0"/>
        <v>121.31588382932952</v>
      </c>
      <c r="L29" s="30"/>
    </row>
    <row r="30" spans="1:12">
      <c r="A30" t="s">
        <v>91</v>
      </c>
      <c r="B30" t="s">
        <v>31</v>
      </c>
      <c r="C30">
        <v>30</v>
      </c>
      <c r="D30">
        <v>16.250800000000002</v>
      </c>
      <c r="E30" s="30">
        <v>20.733000000000001</v>
      </c>
      <c r="F30">
        <v>18.254999999999999</v>
      </c>
      <c r="G30">
        <v>18.066099999999999</v>
      </c>
      <c r="H30">
        <f t="shared" si="1"/>
        <v>2.0041999999999973</v>
      </c>
      <c r="I30">
        <f t="shared" si="2"/>
        <v>1.815299999999997</v>
      </c>
      <c r="J30" s="6">
        <f t="shared" si="3"/>
        <v>9.425207065163189</v>
      </c>
      <c r="K30">
        <f t="shared" si="0"/>
        <v>123.6403552539669</v>
      </c>
      <c r="L30" s="30"/>
    </row>
    <row r="31" spans="1:12">
      <c r="A31" t="s">
        <v>92</v>
      </c>
      <c r="B31" t="s">
        <v>31</v>
      </c>
      <c r="C31">
        <v>45</v>
      </c>
      <c r="D31">
        <v>16.2881</v>
      </c>
      <c r="E31" s="30">
        <v>21.759</v>
      </c>
      <c r="F31">
        <v>18.823499999999999</v>
      </c>
      <c r="G31">
        <v>18.679099999999998</v>
      </c>
      <c r="H31">
        <f t="shared" si="1"/>
        <v>2.5353999999999992</v>
      </c>
      <c r="I31">
        <f t="shared" si="2"/>
        <v>2.3909999999999982</v>
      </c>
      <c r="J31" s="6">
        <f t="shared" si="3"/>
        <v>5.6953537903289835</v>
      </c>
      <c r="K31">
        <f t="shared" si="0"/>
        <v>115.78054744813448</v>
      </c>
      <c r="L31" s="30"/>
    </row>
    <row r="32" spans="1:12">
      <c r="A32" t="s">
        <v>93</v>
      </c>
      <c r="B32" t="s">
        <v>31</v>
      </c>
      <c r="C32">
        <v>60</v>
      </c>
      <c r="D32">
        <v>16.129200000000001</v>
      </c>
      <c r="E32" s="30">
        <v>21.66</v>
      </c>
      <c r="F32">
        <v>18.7349</v>
      </c>
      <c r="G32">
        <v>18.576699999999999</v>
      </c>
      <c r="H32">
        <f t="shared" si="1"/>
        <v>2.6056999999999988</v>
      </c>
      <c r="I32">
        <f t="shared" si="2"/>
        <v>2.447499999999998</v>
      </c>
      <c r="J32" s="6">
        <f t="shared" si="3"/>
        <v>6.0713052154891534</v>
      </c>
      <c r="K32">
        <f t="shared" si="0"/>
        <v>112.25774264113298</v>
      </c>
      <c r="L32" s="30"/>
    </row>
    <row r="33" spans="1:12">
      <c r="A33" t="s">
        <v>94</v>
      </c>
      <c r="B33" t="s">
        <v>31</v>
      </c>
      <c r="C33">
        <v>75</v>
      </c>
      <c r="D33">
        <v>12.8286</v>
      </c>
      <c r="E33" s="30">
        <v>18.067</v>
      </c>
      <c r="F33">
        <v>15.364100000000001</v>
      </c>
      <c r="G33">
        <v>15.2219</v>
      </c>
      <c r="H33">
        <f t="shared" si="1"/>
        <v>2.5355000000000008</v>
      </c>
      <c r="I33">
        <f t="shared" si="2"/>
        <v>2.3933</v>
      </c>
      <c r="J33" s="6">
        <f t="shared" si="3"/>
        <v>5.6083612699664993</v>
      </c>
      <c r="K33">
        <f t="shared" si="0"/>
        <v>106.60224807730225</v>
      </c>
      <c r="L33" s="30"/>
    </row>
    <row r="34" spans="1:12">
      <c r="A34" t="s">
        <v>95</v>
      </c>
      <c r="B34" t="s">
        <v>31</v>
      </c>
      <c r="C34">
        <v>90</v>
      </c>
      <c r="D34">
        <v>12.861700000000001</v>
      </c>
      <c r="E34" s="30">
        <v>18.808</v>
      </c>
      <c r="F34">
        <v>15.8696</v>
      </c>
      <c r="G34">
        <v>15.7507</v>
      </c>
      <c r="H34">
        <f t="shared" si="1"/>
        <v>3.0078999999999994</v>
      </c>
      <c r="I34">
        <f t="shared" si="2"/>
        <v>2.8889999999999993</v>
      </c>
      <c r="J34" s="6">
        <f t="shared" si="3"/>
        <v>3.9529239668872007</v>
      </c>
      <c r="K34">
        <f t="shared" si="0"/>
        <v>97.689417866285453</v>
      </c>
      <c r="L34" s="30"/>
    </row>
    <row r="35" spans="1:12">
      <c r="A35" t="s">
        <v>96</v>
      </c>
      <c r="B35" t="s">
        <v>31</v>
      </c>
      <c r="C35">
        <v>105</v>
      </c>
      <c r="D35">
        <v>16.246300000000002</v>
      </c>
      <c r="E35" s="30">
        <v>22.036999999999999</v>
      </c>
      <c r="F35">
        <v>19.784300000000002</v>
      </c>
      <c r="G35">
        <v>19.719200000000001</v>
      </c>
      <c r="H35">
        <f t="shared" si="1"/>
        <v>3.5380000000000003</v>
      </c>
      <c r="I35">
        <f t="shared" si="2"/>
        <v>3.4728999999999992</v>
      </c>
      <c r="J35" s="6">
        <f t="shared" si="3"/>
        <v>1.8400226116450313</v>
      </c>
      <c r="K35">
        <f t="shared" si="0"/>
        <v>63.671565856415967</v>
      </c>
      <c r="L35" s="30"/>
    </row>
    <row r="36" spans="1:12">
      <c r="A36" t="s">
        <v>97</v>
      </c>
      <c r="B36" t="s">
        <v>31</v>
      </c>
      <c r="C36">
        <v>120</v>
      </c>
      <c r="D36">
        <v>16.072299999999998</v>
      </c>
      <c r="E36" s="30">
        <v>22.190999999999999</v>
      </c>
      <c r="F36">
        <v>19.610499999999998</v>
      </c>
      <c r="G36">
        <v>19.545200000000001</v>
      </c>
      <c r="H36">
        <f t="shared" si="1"/>
        <v>3.5381999999999998</v>
      </c>
      <c r="I36">
        <f t="shared" si="2"/>
        <v>3.4729000000000028</v>
      </c>
      <c r="J36" s="6">
        <f t="shared" si="3"/>
        <v>1.8455711943925479</v>
      </c>
      <c r="K36">
        <f t="shared" si="0"/>
        <v>72.932564580860344</v>
      </c>
      <c r="L36" s="30"/>
    </row>
    <row r="37" spans="1:12">
      <c r="A37" t="s">
        <v>98</v>
      </c>
      <c r="B37" t="s">
        <v>32</v>
      </c>
      <c r="C37">
        <v>80</v>
      </c>
      <c r="D37">
        <v>16.048999999999999</v>
      </c>
      <c r="E37" s="30">
        <v>22.300999999999998</v>
      </c>
      <c r="F37">
        <v>20.534800000000001</v>
      </c>
      <c r="G37">
        <v>20.4803</v>
      </c>
      <c r="H37">
        <f t="shared" si="1"/>
        <v>4.4858000000000011</v>
      </c>
      <c r="I37">
        <f t="shared" si="2"/>
        <v>4.4313000000000002</v>
      </c>
      <c r="J37" s="6">
        <f t="shared" si="3"/>
        <v>1.2149449373579091</v>
      </c>
      <c r="K37">
        <f t="shared" si="0"/>
        <v>39.37313299745859</v>
      </c>
      <c r="L37" s="30"/>
    </row>
    <row r="38" spans="1:12">
      <c r="A38" t="s">
        <v>99</v>
      </c>
      <c r="B38" t="s">
        <v>32</v>
      </c>
      <c r="C38">
        <v>95</v>
      </c>
      <c r="D38">
        <v>16.0093</v>
      </c>
      <c r="E38" s="30">
        <v>21.634</v>
      </c>
      <c r="F38">
        <v>19.4129</v>
      </c>
      <c r="G38">
        <v>19.3401</v>
      </c>
      <c r="H38">
        <f t="shared" si="1"/>
        <v>3.4036000000000008</v>
      </c>
      <c r="I38">
        <f t="shared" si="2"/>
        <v>3.3308</v>
      </c>
      <c r="J38" s="6">
        <f t="shared" si="3"/>
        <v>2.1389117405100744</v>
      </c>
      <c r="K38">
        <f t="shared" si="0"/>
        <v>65.257374544599813</v>
      </c>
      <c r="L38" s="30"/>
    </row>
    <row r="39" spans="1:12">
      <c r="A39" t="s">
        <v>100</v>
      </c>
      <c r="B39" t="s">
        <v>32</v>
      </c>
      <c r="C39">
        <v>110</v>
      </c>
      <c r="D39">
        <v>16.299099999999999</v>
      </c>
      <c r="E39" s="30">
        <v>21.957000000000001</v>
      </c>
      <c r="F39">
        <v>20.3157</v>
      </c>
      <c r="G39">
        <v>20.273</v>
      </c>
      <c r="H39">
        <f t="shared" si="1"/>
        <v>4.0166000000000004</v>
      </c>
      <c r="I39">
        <f t="shared" si="2"/>
        <v>3.9739000000000004</v>
      </c>
      <c r="J39" s="6">
        <f t="shared" si="3"/>
        <v>1.0630881840362538</v>
      </c>
      <c r="K39">
        <f t="shared" si="0"/>
        <v>40.862918886620548</v>
      </c>
      <c r="L39" s="30"/>
    </row>
    <row r="40" spans="1:12">
      <c r="A40" t="s">
        <v>101</v>
      </c>
      <c r="B40" t="s">
        <v>32</v>
      </c>
      <c r="C40">
        <v>125</v>
      </c>
      <c r="D40">
        <v>13.0471</v>
      </c>
      <c r="E40" s="30">
        <v>19.748999999999999</v>
      </c>
      <c r="F40">
        <v>18.055800000000001</v>
      </c>
      <c r="G40">
        <v>18.007000000000001</v>
      </c>
      <c r="H40">
        <f t="shared" si="1"/>
        <v>5.008700000000001</v>
      </c>
      <c r="I40">
        <f t="shared" si="2"/>
        <v>4.9599000000000011</v>
      </c>
      <c r="J40" s="6">
        <f t="shared" si="3"/>
        <v>0.97430470980494066</v>
      </c>
      <c r="K40">
        <f t="shared" si="0"/>
        <v>33.805178988559845</v>
      </c>
      <c r="L40" s="30"/>
    </row>
    <row r="42" spans="1:12">
      <c r="I42" s="31" t="s">
        <v>41</v>
      </c>
      <c r="J42" s="21">
        <f>AVERAGE(J2:J40)</f>
        <v>4.0684900294938364</v>
      </c>
    </row>
    <row r="44" spans="1:12">
      <c r="I44" s="31" t="s">
        <v>42</v>
      </c>
      <c r="J44">
        <f>MEDIAN(J2:J40)</f>
        <v>5.0782369461798371</v>
      </c>
    </row>
  </sheetData>
  <phoneticPr fontId="8" type="noConversion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7BA4-6E88-4365-A85E-E8BF5CF5AF20}">
  <dimension ref="A1:K39"/>
  <sheetViews>
    <sheetView topLeftCell="A10" zoomScaleNormal="100" workbookViewId="0">
      <selection activeCell="D37" sqref="D37"/>
    </sheetView>
  </sheetViews>
  <sheetFormatPr defaultRowHeight="14.35"/>
  <cols>
    <col min="1" max="1" width="22.234375" customWidth="1"/>
    <col min="3" max="3" width="11.64453125" customWidth="1"/>
    <col min="4" max="4" width="11.3515625" customWidth="1"/>
    <col min="5" max="5" width="10.76171875" customWidth="1"/>
    <col min="6" max="6" width="11.1171875" customWidth="1"/>
    <col min="7" max="7" width="8.87890625" customWidth="1"/>
    <col min="8" max="8" width="12.52734375" customWidth="1"/>
    <col min="9" max="9" width="11.64453125" customWidth="1"/>
    <col min="12" max="12" width="12.41015625" customWidth="1"/>
  </cols>
  <sheetData>
    <row r="1" spans="1:11" ht="30.7">
      <c r="A1" s="64" t="s">
        <v>35</v>
      </c>
    </row>
    <row r="2" spans="1:11" ht="28.7">
      <c r="A2" s="14" t="s">
        <v>18</v>
      </c>
      <c r="B2" s="1" t="s">
        <v>0</v>
      </c>
      <c r="C2" s="9" t="s">
        <v>33</v>
      </c>
      <c r="D2" s="11" t="s">
        <v>22</v>
      </c>
      <c r="E2" s="12" t="s">
        <v>11</v>
      </c>
      <c r="F2" s="60" t="s">
        <v>300</v>
      </c>
      <c r="G2" s="61" t="s">
        <v>301</v>
      </c>
      <c r="H2" s="62" t="s">
        <v>321</v>
      </c>
      <c r="I2" s="63" t="s">
        <v>322</v>
      </c>
      <c r="K2" t="s">
        <v>165</v>
      </c>
    </row>
    <row r="3" spans="1:11">
      <c r="A3" s="13" t="s">
        <v>20</v>
      </c>
      <c r="B3" s="4">
        <v>1</v>
      </c>
      <c r="C3" s="32" t="s">
        <v>102</v>
      </c>
      <c r="D3" s="4">
        <v>1</v>
      </c>
      <c r="E3" s="52">
        <v>1</v>
      </c>
      <c r="F3">
        <v>35.08614900036838</v>
      </c>
      <c r="G3">
        <v>45.094267500831698</v>
      </c>
      <c r="H3">
        <v>19.819583498799929</v>
      </c>
      <c r="I3">
        <v>8.6212518605558807E-14</v>
      </c>
      <c r="K3" t="s">
        <v>163</v>
      </c>
    </row>
    <row r="4" spans="1:11">
      <c r="A4" s="13" t="s">
        <v>20</v>
      </c>
      <c r="B4" s="4">
        <v>1</v>
      </c>
      <c r="C4" s="32" t="s">
        <v>103</v>
      </c>
      <c r="D4" s="4">
        <v>15</v>
      </c>
      <c r="E4" s="4">
        <v>15</v>
      </c>
      <c r="F4">
        <v>39.451742119315227</v>
      </c>
      <c r="G4">
        <v>48.360743238374724</v>
      </c>
      <c r="H4">
        <v>12.18751464231004</v>
      </c>
      <c r="I4">
        <v>2.9132252166164105E-14</v>
      </c>
    </row>
    <row r="5" spans="1:11">
      <c r="A5" s="13" t="s">
        <v>20</v>
      </c>
      <c r="B5" s="4">
        <v>1</v>
      </c>
      <c r="C5" s="32" t="s">
        <v>104</v>
      </c>
      <c r="D5" s="4">
        <v>30</v>
      </c>
      <c r="E5" s="4">
        <v>30</v>
      </c>
      <c r="F5">
        <v>39.998043041456221</v>
      </c>
      <c r="G5">
        <v>48.677102787677342</v>
      </c>
      <c r="H5">
        <v>11.324854170866438</v>
      </c>
      <c r="I5">
        <v>2.9842794901924203E-14</v>
      </c>
      <c r="K5" t="s">
        <v>164</v>
      </c>
    </row>
    <row r="6" spans="1:11">
      <c r="A6" s="13" t="s">
        <v>20</v>
      </c>
      <c r="B6" s="4">
        <v>1</v>
      </c>
      <c r="C6" s="32" t="s">
        <v>105</v>
      </c>
      <c r="D6" s="4">
        <v>45</v>
      </c>
      <c r="E6" s="4">
        <v>45</v>
      </c>
      <c r="F6">
        <v>49.724191517905538</v>
      </c>
      <c r="G6">
        <v>47.595473625358018</v>
      </c>
      <c r="H6">
        <v>2.6803348567364349</v>
      </c>
      <c r="I6" s="21">
        <v>4.7369515717339994E-15</v>
      </c>
    </row>
    <row r="7" spans="1:11">
      <c r="A7" s="13" t="s">
        <v>20</v>
      </c>
      <c r="B7" s="4">
        <v>1</v>
      </c>
      <c r="C7" s="32" t="s">
        <v>106</v>
      </c>
      <c r="D7" s="4">
        <v>60</v>
      </c>
      <c r="E7" s="4">
        <v>60</v>
      </c>
      <c r="F7">
        <v>48.385608359965289</v>
      </c>
      <c r="G7">
        <v>48.587139642151897</v>
      </c>
      <c r="H7">
        <v>3.0272519978828103</v>
      </c>
      <c r="I7" s="21">
        <v>6.6317322004276003E-15</v>
      </c>
    </row>
    <row r="8" spans="1:11">
      <c r="A8" s="13" t="s">
        <v>20</v>
      </c>
      <c r="B8" s="4">
        <v>1</v>
      </c>
      <c r="C8" s="32" t="s">
        <v>107</v>
      </c>
      <c r="D8" s="4">
        <v>75</v>
      </c>
      <c r="E8" s="4">
        <v>75</v>
      </c>
      <c r="F8">
        <v>49.956959114475367</v>
      </c>
      <c r="G8">
        <v>47.661079045916239</v>
      </c>
      <c r="H8">
        <v>2.3524830060224717</v>
      </c>
      <c r="I8" s="21">
        <v>2.9478833585923788E-2</v>
      </c>
    </row>
    <row r="9" spans="1:11">
      <c r="A9" s="13" t="s">
        <v>20</v>
      </c>
      <c r="B9" s="4">
        <v>1</v>
      </c>
      <c r="C9" s="32" t="s">
        <v>108</v>
      </c>
      <c r="D9" s="4">
        <v>90</v>
      </c>
      <c r="E9" s="4">
        <v>90</v>
      </c>
      <c r="F9">
        <v>50.362056767163281</v>
      </c>
      <c r="G9">
        <v>47.666541448394526</v>
      </c>
      <c r="H9">
        <v>1.9714017844421945</v>
      </c>
      <c r="I9" s="21">
        <v>1.4210854715202001E-15</v>
      </c>
    </row>
    <row r="10" spans="1:11">
      <c r="A10" s="13" t="s">
        <v>20</v>
      </c>
      <c r="B10" s="4">
        <v>1</v>
      </c>
      <c r="C10" s="32" t="s">
        <v>109</v>
      </c>
      <c r="D10" s="4">
        <v>105</v>
      </c>
      <c r="E10" s="4">
        <v>105</v>
      </c>
      <c r="F10">
        <v>48.860327595203593</v>
      </c>
      <c r="G10">
        <v>47.867063866339336</v>
      </c>
      <c r="H10">
        <v>3.2726085384570576</v>
      </c>
      <c r="I10" s="21">
        <v>2.8421709430404001E-15</v>
      </c>
    </row>
    <row r="11" spans="1:11">
      <c r="A11" s="13" t="s">
        <v>20</v>
      </c>
      <c r="B11" s="4">
        <v>1</v>
      </c>
      <c r="C11" s="32" t="s">
        <v>110</v>
      </c>
      <c r="D11" s="4">
        <v>120</v>
      </c>
      <c r="E11" s="4">
        <v>120</v>
      </c>
      <c r="F11">
        <v>54.678326234235406</v>
      </c>
      <c r="G11">
        <v>43.613087389445027</v>
      </c>
      <c r="H11">
        <v>1.7085863763195808</v>
      </c>
      <c r="I11" s="21">
        <v>5.6843418860808002E-15</v>
      </c>
    </row>
    <row r="12" spans="1:11">
      <c r="A12" s="13" t="s">
        <v>20</v>
      </c>
      <c r="B12" s="4">
        <v>1</v>
      </c>
      <c r="C12" s="32" t="s">
        <v>111</v>
      </c>
      <c r="D12" s="4">
        <v>135</v>
      </c>
      <c r="E12" s="4">
        <v>135</v>
      </c>
      <c r="F12">
        <v>47.63804198563124</v>
      </c>
      <c r="G12">
        <v>48.987439982759966</v>
      </c>
      <c r="H12">
        <v>3.3745180316087948</v>
      </c>
      <c r="I12" s="21">
        <v>5.6843418860808002E-15</v>
      </c>
    </row>
    <row r="13" spans="1:11">
      <c r="A13" s="13" t="s">
        <v>20</v>
      </c>
      <c r="B13" s="4">
        <v>2</v>
      </c>
      <c r="C13" s="32" t="s">
        <v>112</v>
      </c>
      <c r="D13" s="4">
        <v>15</v>
      </c>
      <c r="E13" s="4">
        <f t="shared" ref="E13:E20" si="0">D13+B$36</f>
        <v>152.5</v>
      </c>
      <c r="F13">
        <v>52.226231103123339</v>
      </c>
      <c r="G13">
        <v>44.431504908083994</v>
      </c>
      <c r="H13">
        <v>3.3422639887926771</v>
      </c>
      <c r="I13" s="21">
        <v>8.5265128291212003E-15</v>
      </c>
    </row>
    <row r="14" spans="1:11">
      <c r="A14" s="13" t="s">
        <v>20</v>
      </c>
      <c r="B14" s="4">
        <v>2</v>
      </c>
      <c r="C14" s="32" t="s">
        <v>113</v>
      </c>
      <c r="D14" s="4">
        <v>30</v>
      </c>
      <c r="E14" s="4">
        <f t="shared" si="0"/>
        <v>167.5</v>
      </c>
      <c r="F14">
        <v>55.810303254488048</v>
      </c>
      <c r="G14">
        <v>42.741163657325075</v>
      </c>
      <c r="H14">
        <v>1.4485330881868776</v>
      </c>
      <c r="I14" s="21">
        <v>1.4210854715202001E-15</v>
      </c>
    </row>
    <row r="15" spans="1:11">
      <c r="A15" s="13" t="s">
        <v>20</v>
      </c>
      <c r="B15" s="4">
        <v>2</v>
      </c>
      <c r="C15" s="32" t="s">
        <v>114</v>
      </c>
      <c r="D15" s="4">
        <v>45</v>
      </c>
      <c r="E15" s="4">
        <f t="shared" si="0"/>
        <v>182.5</v>
      </c>
      <c r="F15">
        <v>56.759674749547912</v>
      </c>
      <c r="G15">
        <v>41.665717530511529</v>
      </c>
      <c r="H15">
        <v>1.5746077199405559</v>
      </c>
      <c r="I15" s="21">
        <v>5.6843418860808002E-15</v>
      </c>
    </row>
    <row r="16" spans="1:11">
      <c r="A16" s="13" t="s">
        <v>20</v>
      </c>
      <c r="B16" s="4">
        <v>2</v>
      </c>
      <c r="C16" s="32" t="s">
        <v>115</v>
      </c>
      <c r="D16" s="4">
        <v>60</v>
      </c>
      <c r="E16" s="4">
        <f t="shared" si="0"/>
        <v>197.5</v>
      </c>
      <c r="F16">
        <v>58.9473592688407</v>
      </c>
      <c r="G16">
        <v>38.381337834711992</v>
      </c>
      <c r="H16">
        <v>2.5643656710999738</v>
      </c>
      <c r="I16" s="21">
        <v>0.10693722534735887</v>
      </c>
    </row>
    <row r="17" spans="1:9">
      <c r="A17" s="13" t="s">
        <v>20</v>
      </c>
      <c r="B17" s="4">
        <v>2</v>
      </c>
      <c r="C17" s="32" t="s">
        <v>116</v>
      </c>
      <c r="D17" s="4">
        <v>75</v>
      </c>
      <c r="E17" s="4">
        <f t="shared" si="0"/>
        <v>212.5</v>
      </c>
      <c r="F17">
        <v>61.868799961290868</v>
      </c>
      <c r="G17">
        <v>37.687073424613814</v>
      </c>
      <c r="H17">
        <v>0.44412661409532317</v>
      </c>
      <c r="I17" s="21">
        <v>7.1054273576009995E-15</v>
      </c>
    </row>
    <row r="18" spans="1:9">
      <c r="A18" s="13" t="s">
        <v>20</v>
      </c>
      <c r="B18" s="4">
        <v>2</v>
      </c>
      <c r="C18" s="32" t="s">
        <v>117</v>
      </c>
      <c r="D18" s="4">
        <v>90</v>
      </c>
      <c r="E18" s="4">
        <f t="shared" si="0"/>
        <v>227.5</v>
      </c>
      <c r="F18">
        <v>59.815090976440182</v>
      </c>
      <c r="G18">
        <v>39.156216591669697</v>
      </c>
      <c r="H18">
        <v>1.0286924318901234</v>
      </c>
      <c r="I18" s="21">
        <v>0</v>
      </c>
    </row>
    <row r="19" spans="1:9">
      <c r="A19" s="13" t="s">
        <v>20</v>
      </c>
      <c r="B19" s="4">
        <v>2</v>
      </c>
      <c r="C19" s="32" t="s">
        <v>118</v>
      </c>
      <c r="D19" s="4">
        <v>105</v>
      </c>
      <c r="E19" s="4">
        <f t="shared" si="0"/>
        <v>242.5</v>
      </c>
      <c r="F19">
        <v>63.203796969725154</v>
      </c>
      <c r="G19">
        <v>36.457509916102893</v>
      </c>
      <c r="H19">
        <v>0.33869311417195153</v>
      </c>
      <c r="I19" s="21">
        <v>2.8421709430404001E-15</v>
      </c>
    </row>
    <row r="20" spans="1:9">
      <c r="A20" s="13" t="s">
        <v>20</v>
      </c>
      <c r="B20" s="4">
        <v>2</v>
      </c>
      <c r="C20" s="32" t="s">
        <v>119</v>
      </c>
      <c r="D20" s="4">
        <v>120</v>
      </c>
      <c r="E20" s="4">
        <f t="shared" si="0"/>
        <v>257.5</v>
      </c>
      <c r="F20">
        <v>62.642825890876694</v>
      </c>
      <c r="G20">
        <v>37.356720748793002</v>
      </c>
      <c r="H20">
        <v>4.5336033032015099E-4</v>
      </c>
      <c r="I20" s="21">
        <v>1.4210854715202001E-15</v>
      </c>
    </row>
    <row r="21" spans="1:9">
      <c r="A21" s="13" t="s">
        <v>20</v>
      </c>
      <c r="B21" s="4">
        <v>3</v>
      </c>
      <c r="C21" s="32" t="s">
        <v>120</v>
      </c>
      <c r="D21" s="4">
        <v>15</v>
      </c>
      <c r="E21" s="4">
        <f t="shared" ref="E21:E28" si="1">D21+B$36+B$37</f>
        <v>281.5</v>
      </c>
      <c r="F21">
        <v>62.957440428873412</v>
      </c>
      <c r="G21">
        <v>36.923176493173358</v>
      </c>
      <c r="H21">
        <v>0.11938307795324619</v>
      </c>
      <c r="I21" s="21">
        <v>9.9475983006414004E-15</v>
      </c>
    </row>
    <row r="22" spans="1:9">
      <c r="A22" s="13" t="s">
        <v>20</v>
      </c>
      <c r="B22" s="4">
        <v>3</v>
      </c>
      <c r="C22" s="32" t="s">
        <v>121</v>
      </c>
      <c r="D22" s="4">
        <v>30</v>
      </c>
      <c r="E22" s="4">
        <f t="shared" si="1"/>
        <v>296.5</v>
      </c>
      <c r="F22">
        <v>63.865185064854813</v>
      </c>
      <c r="G22">
        <v>35.960038061002159</v>
      </c>
      <c r="H22">
        <v>0.17477687414302498</v>
      </c>
      <c r="I22" s="21">
        <v>2.8421709430404001E-15</v>
      </c>
    </row>
    <row r="23" spans="1:9">
      <c r="A23" s="13" t="s">
        <v>20</v>
      </c>
      <c r="B23" s="4">
        <v>3</v>
      </c>
      <c r="C23" s="32" t="s">
        <v>122</v>
      </c>
      <c r="D23" s="4">
        <v>45</v>
      </c>
      <c r="E23" s="4">
        <f t="shared" si="1"/>
        <v>311.5</v>
      </c>
      <c r="F23">
        <v>61.637615935237854</v>
      </c>
      <c r="G23">
        <v>38.354980131998587</v>
      </c>
      <c r="H23">
        <v>7.4039327635674109E-3</v>
      </c>
      <c r="I23" s="21">
        <v>0</v>
      </c>
    </row>
    <row r="24" spans="1:9">
      <c r="A24" s="13" t="s">
        <v>20</v>
      </c>
      <c r="B24" s="4">
        <v>3</v>
      </c>
      <c r="C24" s="32" t="s">
        <v>123</v>
      </c>
      <c r="D24" s="4">
        <v>60</v>
      </c>
      <c r="E24" s="4">
        <f t="shared" si="1"/>
        <v>326.5</v>
      </c>
      <c r="F24">
        <v>59.97060794640015</v>
      </c>
      <c r="G24">
        <v>39.993228640765203</v>
      </c>
      <c r="H24">
        <v>3.6163412834649487E-2</v>
      </c>
      <c r="I24" s="21">
        <v>5.6843418860808002E-15</v>
      </c>
    </row>
    <row r="25" spans="1:9">
      <c r="A25" s="13" t="s">
        <v>20</v>
      </c>
      <c r="B25" s="4">
        <v>3</v>
      </c>
      <c r="C25" s="32" t="s">
        <v>124</v>
      </c>
      <c r="D25" s="4">
        <v>75</v>
      </c>
      <c r="E25" s="4">
        <f t="shared" si="1"/>
        <v>341.5</v>
      </c>
      <c r="F25">
        <v>59.088267437569229</v>
      </c>
      <c r="G25">
        <v>40.352616611657702</v>
      </c>
      <c r="H25">
        <v>0.55911595077305698</v>
      </c>
      <c r="I25" s="21">
        <v>7.1054273576010003E-15</v>
      </c>
    </row>
    <row r="26" spans="1:9">
      <c r="A26" s="13" t="s">
        <v>20</v>
      </c>
      <c r="B26" s="4">
        <v>3</v>
      </c>
      <c r="C26" s="32" t="s">
        <v>125</v>
      </c>
      <c r="D26" s="4">
        <v>90</v>
      </c>
      <c r="E26" s="4">
        <f t="shared" si="1"/>
        <v>356.5</v>
      </c>
      <c r="F26">
        <v>70.462455996738072</v>
      </c>
      <c r="G26">
        <v>29.537544003261925</v>
      </c>
      <c r="H26">
        <v>0</v>
      </c>
      <c r="I26" s="21">
        <v>8.5265128291212003E-15</v>
      </c>
    </row>
    <row r="27" spans="1:9">
      <c r="A27" s="13" t="s">
        <v>20</v>
      </c>
      <c r="B27" s="4">
        <v>3</v>
      </c>
      <c r="C27" s="32" t="s">
        <v>126</v>
      </c>
      <c r="D27" s="4">
        <v>105</v>
      </c>
      <c r="E27" s="4">
        <f t="shared" si="1"/>
        <v>371.5</v>
      </c>
      <c r="F27">
        <v>38.710754946975023</v>
      </c>
      <c r="G27">
        <v>58.356273321138595</v>
      </c>
      <c r="H27">
        <v>2.9329717318863771</v>
      </c>
      <c r="I27" s="21">
        <v>1.4210854715202001E-15</v>
      </c>
    </row>
    <row r="28" spans="1:9">
      <c r="A28" s="13" t="s">
        <v>20</v>
      </c>
      <c r="B28" s="4">
        <v>3</v>
      </c>
      <c r="C28" s="32" t="s">
        <v>127</v>
      </c>
      <c r="D28" s="4">
        <v>120</v>
      </c>
      <c r="E28" s="4">
        <f t="shared" si="1"/>
        <v>386.5</v>
      </c>
      <c r="F28">
        <v>45.744117885941279</v>
      </c>
      <c r="G28">
        <v>52.406386222296454</v>
      </c>
      <c r="H28">
        <v>1.8494958917622539</v>
      </c>
      <c r="I28" s="21">
        <v>4.2632564145606002E-15</v>
      </c>
    </row>
    <row r="29" spans="1:9">
      <c r="A29" s="13" t="s">
        <v>20</v>
      </c>
      <c r="B29" s="4">
        <v>4</v>
      </c>
      <c r="C29" s="32" t="s">
        <v>128</v>
      </c>
      <c r="D29" s="4">
        <v>80</v>
      </c>
      <c r="E29" s="4">
        <f>D29+B$36+B$37+B$38</f>
        <v>473</v>
      </c>
      <c r="F29">
        <v>23.638623790893011</v>
      </c>
      <c r="G29">
        <v>72.288203758692987</v>
      </c>
      <c r="H29">
        <v>4.0731724504140123</v>
      </c>
      <c r="I29" s="21">
        <v>6.9547922976198603E-12</v>
      </c>
    </row>
    <row r="30" spans="1:9">
      <c r="A30" s="13" t="s">
        <v>20</v>
      </c>
      <c r="B30" s="4">
        <v>4</v>
      </c>
      <c r="C30" s="32" t="s">
        <v>129</v>
      </c>
      <c r="D30" s="4">
        <v>95</v>
      </c>
      <c r="E30" s="4">
        <f>D30+B$36+B$37+B$38</f>
        <v>488</v>
      </c>
      <c r="F30">
        <v>40.752441928856896</v>
      </c>
      <c r="G30">
        <v>47.556114653010503</v>
      </c>
      <c r="H30">
        <v>11.540161105151022</v>
      </c>
      <c r="I30" s="21">
        <v>0.15128263452894244</v>
      </c>
    </row>
    <row r="31" spans="1:9">
      <c r="A31" s="13" t="s">
        <v>20</v>
      </c>
      <c r="B31" s="4">
        <v>4</v>
      </c>
      <c r="C31" s="32" t="s">
        <v>130</v>
      </c>
      <c r="D31" s="4">
        <v>110</v>
      </c>
      <c r="E31" s="4">
        <f>D31+B$36+B$37+B$38</f>
        <v>503</v>
      </c>
      <c r="F31">
        <v>20.168895872699061</v>
      </c>
      <c r="G31">
        <v>56.76625641226417</v>
      </c>
      <c r="H31">
        <v>23.064847715036787</v>
      </c>
      <c r="I31" s="21">
        <v>6.9206862463033742E-13</v>
      </c>
    </row>
    <row r="32" spans="1:9">
      <c r="A32" s="13" t="s">
        <v>20</v>
      </c>
      <c r="B32" s="4">
        <v>4</v>
      </c>
      <c r="C32" s="32" t="s">
        <v>131</v>
      </c>
      <c r="D32" s="4">
        <v>125</v>
      </c>
      <c r="E32" s="4">
        <f>D32+B$36+B$37+B$38</f>
        <v>518</v>
      </c>
      <c r="F32">
        <v>20.618026629830428</v>
      </c>
      <c r="G32">
        <v>36.951253727824508</v>
      </c>
      <c r="H32">
        <v>42.430719642345061</v>
      </c>
      <c r="I32" s="21">
        <v>1.6464696273033031E-11</v>
      </c>
    </row>
    <row r="35" spans="1:2">
      <c r="A35" s="9" t="s">
        <v>0</v>
      </c>
      <c r="B35" s="9" t="s">
        <v>17</v>
      </c>
    </row>
    <row r="36" spans="1:2">
      <c r="A36" s="79">
        <v>1</v>
      </c>
      <c r="B36" s="79">
        <f>'Section Length'!D7</f>
        <v>137.5</v>
      </c>
    </row>
    <row r="37" spans="1:2">
      <c r="A37" s="79">
        <v>2</v>
      </c>
      <c r="B37" s="79">
        <f>'Section Length'!D8</f>
        <v>129</v>
      </c>
    </row>
    <row r="38" spans="1:2">
      <c r="A38" s="79">
        <v>3</v>
      </c>
      <c r="B38" s="79">
        <f>'Section Length'!D9</f>
        <v>126.5</v>
      </c>
    </row>
    <row r="39" spans="1:2">
      <c r="A39" s="79">
        <v>4</v>
      </c>
      <c r="B39" s="79">
        <f>'Section Length'!D10</f>
        <v>131</v>
      </c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9944-4CA6-4E5E-B09F-A427EEE55BFF}">
  <dimension ref="A1:J35"/>
  <sheetViews>
    <sheetView workbookViewId="0">
      <selection activeCell="G19" sqref="G19"/>
    </sheetView>
  </sheetViews>
  <sheetFormatPr defaultRowHeight="14.35"/>
  <cols>
    <col min="1" max="1" width="18.1171875" customWidth="1"/>
    <col min="2" max="2" width="10.3515625" customWidth="1"/>
    <col min="3" max="3" width="10" customWidth="1"/>
    <col min="4" max="4" width="15.3515625" customWidth="1"/>
    <col min="5" max="5" width="11.41015625" customWidth="1"/>
    <col min="6" max="6" width="11.234375" customWidth="1"/>
    <col min="7" max="7" width="9.3515625" customWidth="1"/>
    <col min="8" max="8" width="9" customWidth="1"/>
    <col min="9" max="9" width="13.41015625" customWidth="1"/>
  </cols>
  <sheetData>
    <row r="1" spans="1:10" ht="30.7">
      <c r="A1" s="64" t="s">
        <v>37</v>
      </c>
    </row>
    <row r="2" spans="1:10" ht="28.7">
      <c r="A2" s="14" t="s">
        <v>18</v>
      </c>
      <c r="B2" s="1" t="s">
        <v>0</v>
      </c>
      <c r="C2" s="9" t="s">
        <v>33</v>
      </c>
      <c r="D2" s="16" t="s">
        <v>318</v>
      </c>
      <c r="E2" s="11" t="s">
        <v>22</v>
      </c>
      <c r="F2" s="12" t="s">
        <v>11</v>
      </c>
      <c r="G2" s="60" t="s">
        <v>300</v>
      </c>
      <c r="H2" s="61" t="s">
        <v>301</v>
      </c>
      <c r="I2" s="62" t="s">
        <v>321</v>
      </c>
      <c r="J2" s="63" t="s">
        <v>322</v>
      </c>
    </row>
    <row r="3" spans="1:10">
      <c r="A3" s="9" t="s">
        <v>21</v>
      </c>
      <c r="B3" s="4">
        <v>1</v>
      </c>
      <c r="C3" s="4" t="s">
        <v>102</v>
      </c>
      <c r="D3" s="4" t="s">
        <v>319</v>
      </c>
      <c r="E3" s="4">
        <v>1</v>
      </c>
      <c r="F3" s="4">
        <v>1</v>
      </c>
      <c r="G3">
        <v>0.24225403387304767</v>
      </c>
      <c r="H3">
        <v>2.3553882369447878</v>
      </c>
      <c r="I3">
        <v>97.402357729182185</v>
      </c>
      <c r="J3">
        <v>1.149089712271234E-10</v>
      </c>
    </row>
    <row r="4" spans="1:10">
      <c r="A4" s="9" t="s">
        <v>21</v>
      </c>
      <c r="B4" s="4">
        <v>1</v>
      </c>
      <c r="C4" s="4" t="s">
        <v>103</v>
      </c>
      <c r="D4" s="4" t="s">
        <v>319</v>
      </c>
      <c r="E4" s="4">
        <v>65</v>
      </c>
      <c r="F4" s="4">
        <v>65</v>
      </c>
      <c r="G4">
        <v>42.124074667982121</v>
      </c>
      <c r="H4">
        <v>54.757006969436326</v>
      </c>
      <c r="I4">
        <v>3.0378432028431464</v>
      </c>
      <c r="J4">
        <v>8.1075159738418265E-2</v>
      </c>
    </row>
    <row r="5" spans="1:10">
      <c r="A5" s="9" t="s">
        <v>21</v>
      </c>
      <c r="B5" s="4">
        <v>1</v>
      </c>
      <c r="C5" s="4" t="s">
        <v>104</v>
      </c>
      <c r="D5" s="4" t="s">
        <v>319</v>
      </c>
      <c r="E5" s="4">
        <v>85</v>
      </c>
      <c r="F5" s="4">
        <v>85</v>
      </c>
      <c r="G5">
        <v>22.489580177712327</v>
      </c>
      <c r="H5">
        <v>55.736331053628945</v>
      </c>
      <c r="I5">
        <v>21.774088768658718</v>
      </c>
      <c r="J5">
        <v>3.9108272176235929E-12</v>
      </c>
    </row>
    <row r="6" spans="1:10">
      <c r="A6" s="9" t="s">
        <v>21</v>
      </c>
      <c r="B6" s="4">
        <v>2</v>
      </c>
      <c r="C6" s="4" t="s">
        <v>105</v>
      </c>
      <c r="D6" s="4" t="s">
        <v>319</v>
      </c>
      <c r="E6" s="32">
        <v>15</v>
      </c>
      <c r="F6" s="4">
        <f t="shared" ref="F6:F13" si="0">E6+B$17</f>
        <v>105</v>
      </c>
      <c r="G6">
        <v>9.8429704830139997</v>
      </c>
      <c r="H6">
        <v>16.552125974827128</v>
      </c>
      <c r="I6">
        <v>73.60490354215888</v>
      </c>
      <c r="J6">
        <v>7.1854818202154996E-7</v>
      </c>
    </row>
    <row r="7" spans="1:10">
      <c r="A7" s="9" t="s">
        <v>21</v>
      </c>
      <c r="B7" s="4">
        <v>2</v>
      </c>
      <c r="C7" s="4" t="s">
        <v>106</v>
      </c>
      <c r="D7" s="4" t="s">
        <v>319</v>
      </c>
      <c r="E7" s="32">
        <v>30</v>
      </c>
      <c r="F7" s="4">
        <f t="shared" si="0"/>
        <v>120</v>
      </c>
      <c r="G7">
        <v>13.574595252898121</v>
      </c>
      <c r="H7">
        <v>23.832951259898511</v>
      </c>
      <c r="I7">
        <v>62.531567579442068</v>
      </c>
      <c r="J7">
        <v>6.0885956356378113E-2</v>
      </c>
    </row>
    <row r="8" spans="1:10">
      <c r="A8" s="9" t="s">
        <v>21</v>
      </c>
      <c r="B8" s="4">
        <v>2</v>
      </c>
      <c r="C8" s="4" t="s">
        <v>107</v>
      </c>
      <c r="D8" s="4" t="s">
        <v>319</v>
      </c>
      <c r="E8" s="32">
        <v>45</v>
      </c>
      <c r="F8" s="4">
        <f t="shared" si="0"/>
        <v>135</v>
      </c>
      <c r="G8">
        <v>18.237024494391864</v>
      </c>
      <c r="H8">
        <v>35.545864720130979</v>
      </c>
      <c r="I8">
        <v>46.217110785477161</v>
      </c>
      <c r="J8">
        <v>4.5326666509026837E-8</v>
      </c>
    </row>
    <row r="9" spans="1:10">
      <c r="A9" s="9" t="s">
        <v>21</v>
      </c>
      <c r="B9" s="4">
        <v>2</v>
      </c>
      <c r="C9" s="4" t="s">
        <v>108</v>
      </c>
      <c r="D9" s="4" t="s">
        <v>319</v>
      </c>
      <c r="E9" s="32">
        <v>60</v>
      </c>
      <c r="F9" s="4">
        <f t="shared" si="0"/>
        <v>150</v>
      </c>
      <c r="G9">
        <v>21.650897506170509</v>
      </c>
      <c r="H9">
        <v>25.661998528950875</v>
      </c>
      <c r="I9">
        <v>52.687103964878609</v>
      </c>
      <c r="J9">
        <v>2.9194495709816707E-10</v>
      </c>
    </row>
    <row r="10" spans="1:10">
      <c r="A10" s="9" t="s">
        <v>21</v>
      </c>
      <c r="B10" s="4">
        <v>2</v>
      </c>
      <c r="C10" s="4" t="s">
        <v>109</v>
      </c>
      <c r="D10" s="4" t="s">
        <v>319</v>
      </c>
      <c r="E10" s="32">
        <v>75</v>
      </c>
      <c r="F10" s="4">
        <f t="shared" si="0"/>
        <v>165</v>
      </c>
      <c r="G10">
        <v>28.714603776462926</v>
      </c>
      <c r="H10">
        <v>40.624967269172252</v>
      </c>
      <c r="I10">
        <v>30.660428954364818</v>
      </c>
      <c r="J10">
        <v>2.9152315050851021E-8</v>
      </c>
    </row>
    <row r="11" spans="1:10">
      <c r="A11" s="9" t="s">
        <v>21</v>
      </c>
      <c r="B11" s="4">
        <v>2</v>
      </c>
      <c r="C11" s="4" t="s">
        <v>110</v>
      </c>
      <c r="D11" s="4" t="s">
        <v>319</v>
      </c>
      <c r="E11" s="32">
        <v>90</v>
      </c>
      <c r="F11" s="4">
        <f t="shared" si="0"/>
        <v>180</v>
      </c>
      <c r="G11">
        <v>24.94229706638232</v>
      </c>
      <c r="H11">
        <v>47.114300113132543</v>
      </c>
      <c r="I11">
        <v>27.943402820485137</v>
      </c>
      <c r="J11">
        <v>1.0669509720173672E-11</v>
      </c>
    </row>
    <row r="12" spans="1:10">
      <c r="A12" s="9" t="s">
        <v>21</v>
      </c>
      <c r="B12" s="4">
        <v>2</v>
      </c>
      <c r="C12" s="4" t="s">
        <v>111</v>
      </c>
      <c r="D12" s="4" t="s">
        <v>319</v>
      </c>
      <c r="E12" s="32">
        <v>105</v>
      </c>
      <c r="F12" s="4">
        <f t="shared" si="0"/>
        <v>195</v>
      </c>
      <c r="G12">
        <v>23.862247553171169</v>
      </c>
      <c r="H12">
        <v>44.091352238821763</v>
      </c>
      <c r="I12">
        <v>32.046400208007064</v>
      </c>
      <c r="J12">
        <v>2.8615005476240212E-9</v>
      </c>
    </row>
    <row r="13" spans="1:10">
      <c r="A13" s="9" t="s">
        <v>21</v>
      </c>
      <c r="B13" s="4">
        <v>2</v>
      </c>
      <c r="C13" s="4" t="s">
        <v>112</v>
      </c>
      <c r="D13" s="4" t="s">
        <v>319</v>
      </c>
      <c r="E13" s="32">
        <v>120</v>
      </c>
      <c r="F13" s="4">
        <f t="shared" si="0"/>
        <v>210</v>
      </c>
      <c r="G13">
        <v>36.897558066272396</v>
      </c>
      <c r="H13">
        <v>53.462794958266969</v>
      </c>
      <c r="I13">
        <v>9.6396469754606375</v>
      </c>
      <c r="J13">
        <v>4.0497582176613017E-9</v>
      </c>
    </row>
    <row r="14" spans="1:10">
      <c r="A14" s="9" t="s">
        <v>21</v>
      </c>
      <c r="B14" s="4">
        <v>2</v>
      </c>
      <c r="C14" s="4" t="s">
        <v>113</v>
      </c>
      <c r="D14" s="4" t="s">
        <v>319</v>
      </c>
      <c r="E14" s="32">
        <v>135</v>
      </c>
      <c r="F14" s="4">
        <f>E14+B$17</f>
        <v>225</v>
      </c>
      <c r="G14">
        <v>33.920981576959754</v>
      </c>
      <c r="H14">
        <v>53.839732029131433</v>
      </c>
      <c r="I14">
        <v>12.239286393908806</v>
      </c>
      <c r="J14">
        <v>3.3138007893285258E-10</v>
      </c>
    </row>
    <row r="16" spans="1:10">
      <c r="A16" s="9" t="s">
        <v>0</v>
      </c>
      <c r="B16" s="9" t="s">
        <v>17</v>
      </c>
    </row>
    <row r="17" spans="1:6">
      <c r="A17" s="10">
        <v>1</v>
      </c>
      <c r="B17" s="10">
        <f>'Section Length'!D14</f>
        <v>90</v>
      </c>
    </row>
    <row r="18" spans="1:6">
      <c r="A18" s="10">
        <v>2</v>
      </c>
      <c r="B18" s="10">
        <f>'Section Length'!D15</f>
        <v>144</v>
      </c>
    </row>
    <row r="19" spans="1:6" ht="14.7" thickBot="1"/>
    <row r="20" spans="1:6" ht="28.7">
      <c r="A20" s="67" t="s">
        <v>11</v>
      </c>
      <c r="B20" s="68" t="s">
        <v>300</v>
      </c>
      <c r="C20" s="69" t="s">
        <v>301</v>
      </c>
      <c r="D20" s="70" t="s">
        <v>321</v>
      </c>
      <c r="E20" s="71" t="s">
        <v>322</v>
      </c>
      <c r="F20" s="72"/>
    </row>
    <row r="21" spans="1:6">
      <c r="A21" s="73">
        <v>1</v>
      </c>
      <c r="B21" s="35">
        <v>0.24225403387304767</v>
      </c>
      <c r="C21" s="35">
        <v>2.3553882369447878</v>
      </c>
      <c r="D21" s="35">
        <v>97.402357729182185</v>
      </c>
      <c r="E21" s="35">
        <v>1.149089712271234E-10</v>
      </c>
      <c r="F21" s="37"/>
    </row>
    <row r="22" spans="1:6">
      <c r="A22" s="74">
        <v>15</v>
      </c>
      <c r="B22" s="66">
        <f>1.54150232934701/2</f>
        <v>0.77075116467350502</v>
      </c>
      <c r="C22" s="66">
        <f>1.54150232934701/2</f>
        <v>0.77075116467350502</v>
      </c>
      <c r="D22" s="65">
        <v>98.224629119395573</v>
      </c>
      <c r="E22" s="65">
        <v>1.4697988811663546E-2</v>
      </c>
      <c r="F22" s="37" t="s">
        <v>324</v>
      </c>
    </row>
    <row r="23" spans="1:6">
      <c r="A23" s="74">
        <v>45</v>
      </c>
      <c r="B23" s="66">
        <f>0.933095960824998/2</f>
        <v>0.46654798041249901</v>
      </c>
      <c r="C23" s="66">
        <f>0.933095960824998/2</f>
        <v>0.46654798041249901</v>
      </c>
      <c r="D23" s="65">
        <v>97.976356673540224</v>
      </c>
      <c r="E23" s="65">
        <v>0.51402248207965662</v>
      </c>
      <c r="F23" s="37" t="s">
        <v>324</v>
      </c>
    </row>
    <row r="24" spans="1:6">
      <c r="A24" s="75">
        <v>65</v>
      </c>
      <c r="B24" s="35">
        <v>42.124074667982121</v>
      </c>
      <c r="C24" s="35">
        <v>54.757006969436326</v>
      </c>
      <c r="D24" s="35">
        <v>3.0378432028431464</v>
      </c>
      <c r="E24" s="35">
        <v>8.1075159738418265E-2</v>
      </c>
      <c r="F24" s="37"/>
    </row>
    <row r="25" spans="1:6">
      <c r="A25" s="74">
        <v>75</v>
      </c>
      <c r="B25" s="65">
        <v>0</v>
      </c>
      <c r="C25" s="65">
        <v>0</v>
      </c>
      <c r="D25" s="65">
        <v>95.798205438573163</v>
      </c>
      <c r="E25" s="65">
        <v>3.8650919431086921</v>
      </c>
      <c r="F25" s="37" t="s">
        <v>324</v>
      </c>
    </row>
    <row r="26" spans="1:6">
      <c r="A26" s="76">
        <v>85</v>
      </c>
      <c r="B26" s="35">
        <v>22.489580177712327</v>
      </c>
      <c r="C26" s="35">
        <v>55.736331053628945</v>
      </c>
      <c r="D26" s="35">
        <v>21.774088768658718</v>
      </c>
      <c r="E26" s="35">
        <v>3.9108272176235929E-12</v>
      </c>
      <c r="F26" s="37"/>
    </row>
    <row r="27" spans="1:6">
      <c r="A27" s="77">
        <v>105</v>
      </c>
      <c r="B27" s="35">
        <v>9.8429704830139997</v>
      </c>
      <c r="C27" s="35">
        <v>16.552125974827128</v>
      </c>
      <c r="D27" s="35">
        <v>73.60490354215888</v>
      </c>
      <c r="E27" s="35">
        <v>7.1854818202154996E-7</v>
      </c>
      <c r="F27" s="37"/>
    </row>
    <row r="28" spans="1:6">
      <c r="A28" s="77">
        <v>120</v>
      </c>
      <c r="B28" s="35">
        <v>13.574595252898121</v>
      </c>
      <c r="C28" s="35">
        <v>23.832951259898511</v>
      </c>
      <c r="D28" s="35">
        <v>62.531567579442068</v>
      </c>
      <c r="E28" s="35">
        <v>6.0885956356378113E-2</v>
      </c>
      <c r="F28" s="37"/>
    </row>
    <row r="29" spans="1:6">
      <c r="A29" s="77">
        <v>135</v>
      </c>
      <c r="B29" s="35">
        <v>18.237024494391864</v>
      </c>
      <c r="C29" s="35">
        <v>35.545864720130979</v>
      </c>
      <c r="D29" s="35">
        <v>46.217110785477161</v>
      </c>
      <c r="E29" s="35">
        <v>4.5326666509026837E-8</v>
      </c>
      <c r="F29" s="37"/>
    </row>
    <row r="30" spans="1:6">
      <c r="A30" s="77">
        <v>150</v>
      </c>
      <c r="B30" s="35">
        <v>21.650897506170509</v>
      </c>
      <c r="C30" s="35">
        <v>25.661998528950875</v>
      </c>
      <c r="D30" s="35">
        <v>52.687103964878609</v>
      </c>
      <c r="E30" s="35">
        <v>2.9194495709816707E-10</v>
      </c>
      <c r="F30" s="37"/>
    </row>
    <row r="31" spans="1:6">
      <c r="A31" s="77">
        <v>165</v>
      </c>
      <c r="B31" s="35">
        <v>28.714603776462926</v>
      </c>
      <c r="C31" s="35">
        <v>40.624967269172252</v>
      </c>
      <c r="D31" s="35">
        <v>30.660428954364818</v>
      </c>
      <c r="E31" s="35">
        <v>2.9152315050851021E-8</v>
      </c>
      <c r="F31" s="37"/>
    </row>
    <row r="32" spans="1:6">
      <c r="A32" s="77">
        <v>180</v>
      </c>
      <c r="B32" s="35">
        <v>24.94229706638232</v>
      </c>
      <c r="C32" s="35">
        <v>47.114300113132543</v>
      </c>
      <c r="D32" s="35">
        <v>27.943402820485137</v>
      </c>
      <c r="E32" s="35">
        <v>1.0669509720173672E-11</v>
      </c>
      <c r="F32" s="37"/>
    </row>
    <row r="33" spans="1:6">
      <c r="A33" s="77">
        <v>195</v>
      </c>
      <c r="B33" s="35">
        <v>23.862247553171169</v>
      </c>
      <c r="C33" s="35">
        <v>44.091352238821763</v>
      </c>
      <c r="D33" s="35">
        <v>32.046400208007064</v>
      </c>
      <c r="E33" s="35">
        <v>2.8615005476240212E-9</v>
      </c>
      <c r="F33" s="37"/>
    </row>
    <row r="34" spans="1:6">
      <c r="A34" s="77">
        <v>210</v>
      </c>
      <c r="B34" s="35">
        <v>36.897558066272396</v>
      </c>
      <c r="C34" s="35">
        <v>53.462794958266969</v>
      </c>
      <c r="D34" s="35">
        <v>9.6396469754606375</v>
      </c>
      <c r="E34" s="35">
        <v>4.0497582176613017E-9</v>
      </c>
      <c r="F34" s="37"/>
    </row>
    <row r="35" spans="1:6" ht="14.7" thickBot="1">
      <c r="A35" s="78">
        <v>225</v>
      </c>
      <c r="B35" s="50">
        <v>33.920981576959754</v>
      </c>
      <c r="C35" s="50">
        <v>53.839732029131433</v>
      </c>
      <c r="D35" s="50">
        <v>12.239286393908806</v>
      </c>
      <c r="E35" s="50">
        <v>3.3138007893285258E-10</v>
      </c>
      <c r="F35" s="57"/>
    </row>
  </sheetData>
  <phoneticPr fontId="8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682C-FF04-45E1-815D-370A3E0DA0B0}">
  <dimension ref="A1:ED25"/>
  <sheetViews>
    <sheetView zoomScale="70" zoomScaleNormal="70" workbookViewId="0">
      <selection activeCell="B26" sqref="B26"/>
    </sheetView>
  </sheetViews>
  <sheetFormatPr defaultRowHeight="14.35"/>
  <cols>
    <col min="1" max="1" width="26.52734375" customWidth="1"/>
    <col min="3" max="3" width="17.52734375" customWidth="1"/>
    <col min="4" max="4" width="12.76171875" customWidth="1"/>
    <col min="5" max="5" width="11.41015625" customWidth="1"/>
    <col min="6" max="6" width="9.41015625" customWidth="1"/>
    <col min="7" max="7" width="12.76171875" customWidth="1"/>
    <col min="8" max="8" width="8.64453125" customWidth="1"/>
    <col min="9" max="9" width="10.3515625" customWidth="1"/>
    <col min="12" max="12" width="9.64453125" customWidth="1"/>
    <col min="13" max="13" width="11.3515625" customWidth="1"/>
    <col min="14" max="14" width="13.41015625" customWidth="1"/>
    <col min="15" max="15" width="12.76171875" customWidth="1"/>
    <col min="16" max="16" width="13.64453125" customWidth="1"/>
    <col min="17" max="17" width="13.3515625" customWidth="1"/>
    <col min="18" max="18" width="2.41015625" style="46" customWidth="1"/>
    <col min="20" max="20" width="15.52734375" customWidth="1"/>
    <col min="22" max="22" width="14.52734375" customWidth="1"/>
    <col min="26" max="26" width="14.41015625" customWidth="1"/>
    <col min="27" max="27" width="13.52734375" customWidth="1"/>
    <col min="28" max="28" width="11.3515625" customWidth="1"/>
    <col min="32" max="32" width="17.64453125" customWidth="1"/>
    <col min="33" max="33" width="12.234375" customWidth="1"/>
    <col min="34" max="34" width="19.1171875" customWidth="1"/>
    <col min="35" max="35" width="11.1171875" customWidth="1"/>
    <col min="36" max="36" width="11.3515625" customWidth="1"/>
    <col min="37" max="37" width="9.87890625" customWidth="1"/>
    <col min="38" max="38" width="10.3515625" customWidth="1"/>
    <col min="39" max="39" width="10.234375" customWidth="1"/>
    <col min="40" max="40" width="10.3515625" customWidth="1"/>
    <col min="41" max="41" width="9.87890625" customWidth="1"/>
  </cols>
  <sheetData>
    <row r="1" spans="1:134" ht="28.7">
      <c r="A1" s="14" t="s">
        <v>18</v>
      </c>
      <c r="B1" s="9" t="s">
        <v>0</v>
      </c>
      <c r="C1" s="9" t="s">
        <v>33</v>
      </c>
      <c r="D1" s="58" t="s">
        <v>22</v>
      </c>
      <c r="E1" s="59" t="s">
        <v>11</v>
      </c>
      <c r="F1" s="47" t="s">
        <v>152</v>
      </c>
      <c r="G1" s="47" t="s">
        <v>153</v>
      </c>
      <c r="H1" s="47" t="s">
        <v>154</v>
      </c>
      <c r="I1" s="47" t="s">
        <v>155</v>
      </c>
      <c r="J1" s="47" t="s">
        <v>156</v>
      </c>
      <c r="K1" s="47" t="s">
        <v>157</v>
      </c>
      <c r="L1" s="47" t="s">
        <v>158</v>
      </c>
      <c r="M1" s="47" t="s">
        <v>159</v>
      </c>
      <c r="N1" s="48" t="s">
        <v>160</v>
      </c>
      <c r="O1" s="48" t="s">
        <v>323</v>
      </c>
      <c r="P1" s="48" t="s">
        <v>320</v>
      </c>
      <c r="Q1" s="48" t="s">
        <v>161</v>
      </c>
      <c r="U1" s="16" t="s">
        <v>53</v>
      </c>
      <c r="V1" s="16" t="s">
        <v>151</v>
      </c>
      <c r="W1" s="16" t="s">
        <v>56</v>
      </c>
      <c r="X1" s="16" t="s">
        <v>57</v>
      </c>
      <c r="Y1" s="16" t="s">
        <v>58</v>
      </c>
      <c r="Z1" s="16" t="s">
        <v>59</v>
      </c>
      <c r="AA1" s="16" t="s">
        <v>60</v>
      </c>
      <c r="AB1" s="16" t="s">
        <v>61</v>
      </c>
      <c r="AC1" s="16" t="s">
        <v>149</v>
      </c>
      <c r="AD1" s="16" t="s">
        <v>150</v>
      </c>
      <c r="AF1" s="43" t="s">
        <v>53</v>
      </c>
      <c r="AG1" s="44" t="s">
        <v>54</v>
      </c>
      <c r="AH1" s="44" t="s">
        <v>55</v>
      </c>
      <c r="AI1" s="44" t="s">
        <v>62</v>
      </c>
      <c r="AJ1" s="44" t="s">
        <v>141</v>
      </c>
      <c r="AK1" s="44" t="s">
        <v>142</v>
      </c>
      <c r="AL1" s="44" t="s">
        <v>143</v>
      </c>
      <c r="AM1" s="44" t="s">
        <v>144</v>
      </c>
      <c r="AN1" s="44" t="s">
        <v>145</v>
      </c>
      <c r="AO1" s="44" t="s">
        <v>146</v>
      </c>
      <c r="AP1" s="44" t="s">
        <v>147</v>
      </c>
      <c r="AQ1" s="45" t="s">
        <v>148</v>
      </c>
    </row>
    <row r="2" spans="1:134">
      <c r="A2" s="33" t="s">
        <v>19</v>
      </c>
      <c r="B2" s="21">
        <v>1</v>
      </c>
      <c r="C2" t="s">
        <v>135</v>
      </c>
      <c r="D2" s="21" t="s">
        <v>49</v>
      </c>
      <c r="E2" s="21">
        <v>2</v>
      </c>
      <c r="F2" s="82">
        <f t="shared" ref="F2:F10" si="0">(W2/V2)*100</f>
        <v>0</v>
      </c>
      <c r="G2" s="82">
        <f t="shared" ref="G2:G10" si="1">(X2/V2)*100</f>
        <v>0</v>
      </c>
      <c r="H2" s="82">
        <f t="shared" ref="H2:H10" si="2">(Y2/V2)*100</f>
        <v>0.36193357595990644</v>
      </c>
      <c r="I2" s="82">
        <f t="shared" ref="I2:I10" si="3">(Z2/V2)*100</f>
        <v>8.4004702728947063</v>
      </c>
      <c r="J2" s="82">
        <f t="shared" ref="J2:J10" si="4">(AA2/V2)*100</f>
        <v>52.633247330639556</v>
      </c>
      <c r="K2" s="82">
        <f t="shared" ref="K2:K10" si="5">(AB2/V2)*100</f>
        <v>37.095543241432161</v>
      </c>
      <c r="L2" s="82">
        <f t="shared" ref="L2:L10" si="6">(AC2/V2)*100</f>
        <v>1.4096149139103671</v>
      </c>
      <c r="M2" s="82">
        <f t="shared" ref="M2:M10" si="7">(AD2/V2)*100</f>
        <v>0.10553052159363122</v>
      </c>
      <c r="N2" s="34">
        <f t="shared" ref="N2:N10" si="8">SUM(F2:M2)</f>
        <v>100.00633985643032</v>
      </c>
      <c r="O2">
        <f t="shared" ref="O2:O10" si="9">SUM(F2:G2)</f>
        <v>0</v>
      </c>
      <c r="P2">
        <f t="shared" ref="P2:P10" si="10">SUM(H2:L2)</f>
        <v>99.90080933483668</v>
      </c>
      <c r="Q2">
        <f t="shared" ref="Q2:Q10" si="11">SUM(M2)</f>
        <v>0.10553052159363122</v>
      </c>
      <c r="U2">
        <f t="shared" ref="U2:U10" si="12">AF2-AG2</f>
        <v>147.1105</v>
      </c>
      <c r="V2" s="34">
        <f t="shared" ref="V2:V10" si="13">AH2-AG2</f>
        <v>124.60850000000001</v>
      </c>
      <c r="W2" s="35">
        <f>AJ2</f>
        <v>0</v>
      </c>
      <c r="X2">
        <f>AK2</f>
        <v>0</v>
      </c>
      <c r="Y2">
        <f t="shared" ref="Y2:Y10" si="14">AL2-AI2</f>
        <v>0.45100000000000007</v>
      </c>
      <c r="Z2">
        <f t="shared" ref="Z2:Z10" si="15">AM2-AI2</f>
        <v>10.467700000000001</v>
      </c>
      <c r="AA2">
        <f t="shared" ref="AA2:AA10" si="16">AN2-AI2</f>
        <v>65.585499999999996</v>
      </c>
      <c r="AB2">
        <f t="shared" ref="AB2:AB10" si="17">AO2-AI2</f>
        <v>46.224199999999996</v>
      </c>
      <c r="AC2">
        <f t="shared" ref="AC2:AC10" si="18">AP2-AI2</f>
        <v>1.7565</v>
      </c>
      <c r="AD2">
        <f t="shared" ref="AD2:AD10" si="19">AQ2-AI2</f>
        <v>0.13149999999999995</v>
      </c>
      <c r="AF2" s="38">
        <v>156.30000000000001</v>
      </c>
      <c r="AG2" s="21">
        <v>9.1895000000000007</v>
      </c>
      <c r="AH2" s="21">
        <v>133.798</v>
      </c>
      <c r="AI2" s="21">
        <v>2.4306999999999999</v>
      </c>
      <c r="AJ2" s="21">
        <v>0</v>
      </c>
      <c r="AK2" s="21">
        <v>0</v>
      </c>
      <c r="AL2" s="21">
        <v>2.8816999999999999</v>
      </c>
      <c r="AM2" s="21">
        <v>12.898400000000001</v>
      </c>
      <c r="AN2" s="21">
        <v>68.016199999999998</v>
      </c>
      <c r="AO2" s="21">
        <v>48.654899999999998</v>
      </c>
      <c r="AP2" s="21">
        <v>4.1871999999999998</v>
      </c>
      <c r="AQ2" s="39">
        <v>2.5621999999999998</v>
      </c>
    </row>
    <row r="3" spans="1:134">
      <c r="A3" s="33" t="s">
        <v>19</v>
      </c>
      <c r="B3" s="21">
        <v>1</v>
      </c>
      <c r="C3" t="s">
        <v>136</v>
      </c>
      <c r="D3" s="21" t="s">
        <v>50</v>
      </c>
      <c r="E3" s="21">
        <v>45</v>
      </c>
      <c r="F3" s="32">
        <f t="shared" si="0"/>
        <v>0</v>
      </c>
      <c r="G3" s="32">
        <f t="shared" si="1"/>
        <v>0.17333029398420072</v>
      </c>
      <c r="H3" s="32">
        <f t="shared" si="2"/>
        <v>9.3752025524706486</v>
      </c>
      <c r="I3" s="32">
        <f t="shared" si="3"/>
        <v>45.873828654993332</v>
      </c>
      <c r="J3" s="32">
        <f t="shared" si="4"/>
        <v>37.37270601361444</v>
      </c>
      <c r="K3" s="32">
        <f t="shared" si="5"/>
        <v>6.6778773010871015</v>
      </c>
      <c r="L3" s="32">
        <f t="shared" si="6"/>
        <v>0.43376270208819317</v>
      </c>
      <c r="M3" s="32">
        <f t="shared" si="7"/>
        <v>0.2933505983900675</v>
      </c>
      <c r="N3" s="34">
        <f t="shared" si="8"/>
        <v>100.20005811662797</v>
      </c>
      <c r="O3">
        <f t="shared" si="9"/>
        <v>0.17333029398420072</v>
      </c>
      <c r="P3">
        <f t="shared" si="10"/>
        <v>99.733377224253715</v>
      </c>
      <c r="Q3">
        <f t="shared" si="11"/>
        <v>0.2933505983900675</v>
      </c>
      <c r="U3">
        <f t="shared" si="12"/>
        <v>149.5986</v>
      </c>
      <c r="V3" s="34">
        <f t="shared" si="13"/>
        <v>137.31010000000001</v>
      </c>
      <c r="W3" s="35">
        <f>AJ3</f>
        <v>0</v>
      </c>
      <c r="X3">
        <f t="shared" ref="X3:X9" si="20">AK3-AI3</f>
        <v>0.23799999999999999</v>
      </c>
      <c r="Y3">
        <f t="shared" si="14"/>
        <v>12.873100000000001</v>
      </c>
      <c r="Z3">
        <f t="shared" si="15"/>
        <v>62.989400000000003</v>
      </c>
      <c r="AA3">
        <f t="shared" si="16"/>
        <v>51.316499999999998</v>
      </c>
      <c r="AB3">
        <f t="shared" si="17"/>
        <v>9.1693999999999996</v>
      </c>
      <c r="AC3">
        <f t="shared" si="18"/>
        <v>0.59560000000000013</v>
      </c>
      <c r="AD3">
        <f t="shared" si="19"/>
        <v>0.40280000000000005</v>
      </c>
      <c r="AF3" s="38">
        <v>158.80000000000001</v>
      </c>
      <c r="AG3" s="21">
        <v>9.2013999999999996</v>
      </c>
      <c r="AH3" s="21">
        <v>146.51150000000001</v>
      </c>
      <c r="AI3" s="21">
        <v>2.3712</v>
      </c>
      <c r="AJ3" s="21">
        <v>0</v>
      </c>
      <c r="AK3" s="21">
        <v>2.6092</v>
      </c>
      <c r="AL3" s="21">
        <v>15.244300000000001</v>
      </c>
      <c r="AM3" s="21">
        <v>65.360600000000005</v>
      </c>
      <c r="AN3" s="21">
        <v>53.6877</v>
      </c>
      <c r="AO3" s="21">
        <v>11.5406</v>
      </c>
      <c r="AP3" s="21">
        <v>2.9668000000000001</v>
      </c>
      <c r="AQ3" s="39">
        <v>2.774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</row>
    <row r="4" spans="1:134" s="50" customFormat="1" ht="14.7" thickBot="1">
      <c r="A4" s="33" t="s">
        <v>19</v>
      </c>
      <c r="B4" s="21">
        <v>1</v>
      </c>
      <c r="C4" t="s">
        <v>137</v>
      </c>
      <c r="D4" s="21" t="s">
        <v>51</v>
      </c>
      <c r="E4" s="21">
        <v>75</v>
      </c>
      <c r="F4" s="32">
        <f t="shared" si="0"/>
        <v>0</v>
      </c>
      <c r="G4" s="32">
        <f t="shared" si="1"/>
        <v>0.33854765603161835</v>
      </c>
      <c r="H4" s="32">
        <f t="shared" si="2"/>
        <v>5.2684355970405399</v>
      </c>
      <c r="I4" s="32">
        <f t="shared" si="3"/>
        <v>47.488031590232801</v>
      </c>
      <c r="J4" s="32">
        <f t="shared" si="4"/>
        <v>40.462035461168568</v>
      </c>
      <c r="K4" s="32">
        <f t="shared" si="5"/>
        <v>5.9345620782749933</v>
      </c>
      <c r="L4" s="32">
        <f t="shared" si="6"/>
        <v>0.40697900707312673</v>
      </c>
      <c r="M4" s="32">
        <f t="shared" si="7"/>
        <v>7.1403550362855853E-2</v>
      </c>
      <c r="N4" s="34">
        <f t="shared" si="8"/>
        <v>99.96999494018452</v>
      </c>
      <c r="O4">
        <f t="shared" si="9"/>
        <v>0.33854765603161835</v>
      </c>
      <c r="P4">
        <f t="shared" si="10"/>
        <v>99.560043733790039</v>
      </c>
      <c r="Q4">
        <f t="shared" si="11"/>
        <v>7.1403550362855853E-2</v>
      </c>
      <c r="R4" s="46"/>
      <c r="S4"/>
      <c r="T4"/>
      <c r="U4">
        <f t="shared" si="12"/>
        <v>158.60550000000001</v>
      </c>
      <c r="V4" s="34">
        <f t="shared" si="13"/>
        <v>141.30949999999999</v>
      </c>
      <c r="W4" s="35">
        <f>AJ4</f>
        <v>0</v>
      </c>
      <c r="X4">
        <f t="shared" si="20"/>
        <v>0.47839999999999971</v>
      </c>
      <c r="Y4">
        <f t="shared" si="14"/>
        <v>7.4448000000000008</v>
      </c>
      <c r="Z4">
        <f t="shared" si="15"/>
        <v>67.105100000000007</v>
      </c>
      <c r="AA4">
        <f t="shared" si="16"/>
        <v>57.176699999999997</v>
      </c>
      <c r="AB4">
        <f t="shared" si="17"/>
        <v>8.3861000000000008</v>
      </c>
      <c r="AC4">
        <f t="shared" si="18"/>
        <v>0.57509999999999994</v>
      </c>
      <c r="AD4">
        <f t="shared" si="19"/>
        <v>0.10089999999999977</v>
      </c>
      <c r="AE4"/>
      <c r="AF4" s="38">
        <v>167.8</v>
      </c>
      <c r="AG4" s="21">
        <v>9.1944999999999997</v>
      </c>
      <c r="AH4" s="21">
        <v>150.50399999999999</v>
      </c>
      <c r="AI4" s="21">
        <v>2.4117000000000002</v>
      </c>
      <c r="AJ4" s="21">
        <v>0</v>
      </c>
      <c r="AK4" s="21">
        <v>2.8900999999999999</v>
      </c>
      <c r="AL4" s="21">
        <v>9.8565000000000005</v>
      </c>
      <c r="AM4" s="21">
        <v>69.516800000000003</v>
      </c>
      <c r="AN4" s="21">
        <v>59.5884</v>
      </c>
      <c r="AO4" s="21">
        <v>10.797800000000001</v>
      </c>
      <c r="AP4" s="21">
        <v>2.9868000000000001</v>
      </c>
      <c r="AQ4" s="39">
        <v>2.5125999999999999</v>
      </c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</row>
    <row r="5" spans="1:134">
      <c r="A5" s="33" t="s">
        <v>19</v>
      </c>
      <c r="B5" s="21">
        <v>2</v>
      </c>
      <c r="C5" t="s">
        <v>138</v>
      </c>
      <c r="D5" s="21" t="s">
        <v>46</v>
      </c>
      <c r="E5">
        <f>15+B24</f>
        <v>96</v>
      </c>
      <c r="F5" s="32">
        <f t="shared" si="0"/>
        <v>0</v>
      </c>
      <c r="G5" s="32">
        <f t="shared" si="1"/>
        <v>1.0673465136959608</v>
      </c>
      <c r="H5" s="32">
        <f t="shared" si="2"/>
        <v>7.5963221239019667</v>
      </c>
      <c r="I5" s="32">
        <f t="shared" si="3"/>
        <v>44.925550140383692</v>
      </c>
      <c r="J5" s="32">
        <f t="shared" si="4"/>
        <v>39.464689637892299</v>
      </c>
      <c r="K5" s="32">
        <f t="shared" si="5"/>
        <v>6.6270482069854424</v>
      </c>
      <c r="L5" s="32">
        <f t="shared" si="6"/>
        <v>0.46430764666503194</v>
      </c>
      <c r="M5" s="32">
        <f t="shared" si="7"/>
        <v>6.8712305267097873E-2</v>
      </c>
      <c r="N5" s="34">
        <f t="shared" si="8"/>
        <v>100.21397657479149</v>
      </c>
      <c r="O5">
        <f t="shared" si="9"/>
        <v>1.0673465136959608</v>
      </c>
      <c r="P5">
        <f t="shared" si="10"/>
        <v>99.077917755828437</v>
      </c>
      <c r="Q5">
        <f t="shared" si="11"/>
        <v>6.8712305267097873E-2</v>
      </c>
      <c r="U5">
        <f t="shared" si="12"/>
        <v>146.61970000000002</v>
      </c>
      <c r="V5" s="34">
        <f t="shared" si="13"/>
        <v>130.10770000000002</v>
      </c>
      <c r="W5" s="35">
        <f>AJ5</f>
        <v>0</v>
      </c>
      <c r="X5">
        <f t="shared" si="20"/>
        <v>1.3886999999999996</v>
      </c>
      <c r="Y5">
        <f t="shared" si="14"/>
        <v>9.8834</v>
      </c>
      <c r="Z5">
        <f t="shared" si="15"/>
        <v>58.451599999999999</v>
      </c>
      <c r="AA5">
        <f t="shared" si="16"/>
        <v>51.346600000000002</v>
      </c>
      <c r="AB5">
        <f t="shared" si="17"/>
        <v>8.6222999999999992</v>
      </c>
      <c r="AC5">
        <f t="shared" si="18"/>
        <v>0.60409999999999986</v>
      </c>
      <c r="AD5">
        <f t="shared" si="19"/>
        <v>8.9399999999999924E-2</v>
      </c>
      <c r="AF5" s="38">
        <v>155.80000000000001</v>
      </c>
      <c r="AG5" s="21">
        <v>9.1803000000000008</v>
      </c>
      <c r="AH5" s="21">
        <v>139.28800000000001</v>
      </c>
      <c r="AI5" s="21">
        <v>2.3932000000000002</v>
      </c>
      <c r="AJ5" s="21">
        <v>0</v>
      </c>
      <c r="AK5" s="21">
        <v>3.7818999999999998</v>
      </c>
      <c r="AL5" s="21">
        <v>12.2766</v>
      </c>
      <c r="AM5" s="21">
        <v>60.844799999999999</v>
      </c>
      <c r="AN5" s="21">
        <v>53.739800000000002</v>
      </c>
      <c r="AO5" s="21">
        <v>11.015499999999999</v>
      </c>
      <c r="AP5" s="21">
        <v>2.9973000000000001</v>
      </c>
      <c r="AQ5" s="39">
        <v>2.4826000000000001</v>
      </c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</row>
    <row r="6" spans="1:134">
      <c r="A6" s="33" t="s">
        <v>19</v>
      </c>
      <c r="B6" s="21">
        <v>2</v>
      </c>
      <c r="C6" t="s">
        <v>139</v>
      </c>
      <c r="D6" s="21" t="s">
        <v>51</v>
      </c>
      <c r="E6">
        <f>75+B24</f>
        <v>156</v>
      </c>
      <c r="F6" s="32">
        <f t="shared" si="0"/>
        <v>0.34358021286931811</v>
      </c>
      <c r="G6" s="32">
        <f t="shared" si="1"/>
        <v>8.9467718298102383</v>
      </c>
      <c r="H6" s="32">
        <f t="shared" si="2"/>
        <v>16.315418966630507</v>
      </c>
      <c r="I6" s="32">
        <f t="shared" si="3"/>
        <v>38.24404832481779</v>
      </c>
      <c r="J6" s="32">
        <f t="shared" si="4"/>
        <v>28.350686245747593</v>
      </c>
      <c r="K6" s="32">
        <f t="shared" si="5"/>
        <v>7.2611216393200477</v>
      </c>
      <c r="L6" s="32">
        <f t="shared" si="6"/>
        <v>0.50009180658419183</v>
      </c>
      <c r="M6" s="32">
        <f t="shared" si="7"/>
        <v>6.7821690609778551E-2</v>
      </c>
      <c r="N6" s="34">
        <f t="shared" si="8"/>
        <v>100.02954071638946</v>
      </c>
      <c r="O6">
        <f t="shared" si="9"/>
        <v>9.2903520426795563</v>
      </c>
      <c r="P6">
        <f t="shared" si="10"/>
        <v>90.671366983100143</v>
      </c>
      <c r="Q6">
        <f t="shared" si="11"/>
        <v>6.7821690609778551E-2</v>
      </c>
      <c r="U6">
        <f t="shared" si="12"/>
        <v>162.69640000000001</v>
      </c>
      <c r="V6" s="34">
        <f t="shared" si="13"/>
        <v>147.59290000000001</v>
      </c>
      <c r="W6" s="35">
        <f>AJ6-AI6</f>
        <v>0.50709999999999988</v>
      </c>
      <c r="X6">
        <f t="shared" si="20"/>
        <v>13.204799999999999</v>
      </c>
      <c r="Y6">
        <f t="shared" si="14"/>
        <v>24.080400000000001</v>
      </c>
      <c r="Z6">
        <f t="shared" si="15"/>
        <v>56.445500000000003</v>
      </c>
      <c r="AA6">
        <f t="shared" si="16"/>
        <v>41.843600000000002</v>
      </c>
      <c r="AB6">
        <f t="shared" si="17"/>
        <v>10.716899999999999</v>
      </c>
      <c r="AC6">
        <f t="shared" si="18"/>
        <v>0.73809999999999976</v>
      </c>
      <c r="AD6">
        <f t="shared" si="19"/>
        <v>0.10009999999999986</v>
      </c>
      <c r="AF6" s="38">
        <v>171.9</v>
      </c>
      <c r="AG6" s="21">
        <v>9.2035999999999998</v>
      </c>
      <c r="AH6" s="21">
        <v>156.79650000000001</v>
      </c>
      <c r="AI6" s="21">
        <v>2.4464000000000001</v>
      </c>
      <c r="AJ6" s="21">
        <v>2.9535</v>
      </c>
      <c r="AK6" s="21">
        <v>15.651199999999999</v>
      </c>
      <c r="AL6" s="21">
        <v>26.526800000000001</v>
      </c>
      <c r="AM6" s="21">
        <v>58.8919</v>
      </c>
      <c r="AN6" s="21">
        <v>44.29</v>
      </c>
      <c r="AO6" s="21">
        <v>13.1633</v>
      </c>
      <c r="AP6" s="21">
        <v>3.1844999999999999</v>
      </c>
      <c r="AQ6" s="39">
        <v>2.5465</v>
      </c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</row>
    <row r="7" spans="1:134" s="50" customFormat="1" ht="14.7" thickBot="1">
      <c r="A7" s="92" t="s">
        <v>19</v>
      </c>
      <c r="B7" s="41">
        <v>2</v>
      </c>
      <c r="C7" s="50" t="s">
        <v>140</v>
      </c>
      <c r="D7" s="41" t="s">
        <v>52</v>
      </c>
      <c r="E7" s="50">
        <f>120+B24</f>
        <v>201</v>
      </c>
      <c r="F7" s="81">
        <f t="shared" si="0"/>
        <v>25.397824373970263</v>
      </c>
      <c r="G7" s="81">
        <f t="shared" si="1"/>
        <v>4.6032785617717922</v>
      </c>
      <c r="H7" s="81">
        <f t="shared" si="2"/>
        <v>9.7380698169695226</v>
      </c>
      <c r="I7" s="81">
        <f t="shared" si="3"/>
        <v>32.756793572499838</v>
      </c>
      <c r="J7" s="81">
        <f t="shared" si="4"/>
        <v>21.47700151568386</v>
      </c>
      <c r="K7" s="81">
        <f t="shared" si="5"/>
        <v>5.659822779830149</v>
      </c>
      <c r="L7" s="81">
        <f t="shared" si="6"/>
        <v>0.3523709138789114</v>
      </c>
      <c r="M7" s="81">
        <f t="shared" si="7"/>
        <v>4.0194616991350476E-2</v>
      </c>
      <c r="N7" s="49">
        <f t="shared" si="8"/>
        <v>100.0253561515957</v>
      </c>
      <c r="O7" s="50">
        <f t="shared" si="9"/>
        <v>30.001102935742054</v>
      </c>
      <c r="P7" s="50">
        <f t="shared" si="10"/>
        <v>69.984058598862276</v>
      </c>
      <c r="Q7" s="50">
        <f t="shared" si="11"/>
        <v>4.0194616991350476E-2</v>
      </c>
      <c r="R7" s="51"/>
      <c r="U7" s="50">
        <f t="shared" si="12"/>
        <v>185.29539999999997</v>
      </c>
      <c r="V7" s="49">
        <f t="shared" si="13"/>
        <v>175.89419999999998</v>
      </c>
      <c r="W7" s="50">
        <f>AJ7-AI7</f>
        <v>44.673299999999998</v>
      </c>
      <c r="X7" s="50">
        <f t="shared" si="20"/>
        <v>8.0968999999999998</v>
      </c>
      <c r="Y7" s="50">
        <f t="shared" si="14"/>
        <v>17.128700000000002</v>
      </c>
      <c r="Z7" s="50">
        <f t="shared" si="15"/>
        <v>57.6173</v>
      </c>
      <c r="AA7" s="50">
        <f t="shared" si="16"/>
        <v>37.776799999999994</v>
      </c>
      <c r="AB7" s="50">
        <f t="shared" si="17"/>
        <v>9.9553000000000011</v>
      </c>
      <c r="AC7" s="50">
        <f t="shared" si="18"/>
        <v>0.61980000000000013</v>
      </c>
      <c r="AD7" s="50">
        <f t="shared" si="19"/>
        <v>7.0699999999999985E-2</v>
      </c>
      <c r="AF7" s="40">
        <f>203.7-AG7</f>
        <v>194.49769999999998</v>
      </c>
      <c r="AG7" s="41">
        <v>9.2022999999999993</v>
      </c>
      <c r="AH7" s="41">
        <v>185.09649999999999</v>
      </c>
      <c r="AI7" s="41">
        <v>2.3965000000000001</v>
      </c>
      <c r="AJ7" s="41">
        <v>47.069800000000001</v>
      </c>
      <c r="AK7" s="41">
        <v>10.493399999999999</v>
      </c>
      <c r="AL7" s="41">
        <v>19.525200000000002</v>
      </c>
      <c r="AM7" s="41">
        <v>60.013800000000003</v>
      </c>
      <c r="AN7" s="41">
        <v>40.173299999999998</v>
      </c>
      <c r="AO7" s="41">
        <v>12.351800000000001</v>
      </c>
      <c r="AP7" s="41">
        <v>3.0163000000000002</v>
      </c>
      <c r="AQ7" s="42">
        <v>2.4672000000000001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</row>
    <row r="8" spans="1:134">
      <c r="A8" s="91" t="s">
        <v>21</v>
      </c>
      <c r="B8">
        <v>1</v>
      </c>
      <c r="C8" t="s">
        <v>132</v>
      </c>
      <c r="D8" t="s">
        <v>46</v>
      </c>
      <c r="E8">
        <v>15</v>
      </c>
      <c r="F8" s="82">
        <f t="shared" si="0"/>
        <v>0</v>
      </c>
      <c r="G8" s="82">
        <f t="shared" si="1"/>
        <v>1.4697988811663546E-2</v>
      </c>
      <c r="H8" s="82">
        <f t="shared" si="2"/>
        <v>0.15177094524308934</v>
      </c>
      <c r="I8" s="82">
        <f t="shared" si="3"/>
        <v>1.1430325442705858</v>
      </c>
      <c r="J8" s="82">
        <f t="shared" si="4"/>
        <v>32.11681084500443</v>
      </c>
      <c r="K8" s="82">
        <f t="shared" si="5"/>
        <v>57.759929059872775</v>
      </c>
      <c r="L8" s="82">
        <f t="shared" si="6"/>
        <v>7.0530857250046877</v>
      </c>
      <c r="M8" s="82">
        <f t="shared" si="7"/>
        <v>1.5415023293470111</v>
      </c>
      <c r="N8" s="34">
        <f t="shared" si="8"/>
        <v>99.780829437554246</v>
      </c>
      <c r="O8">
        <f t="shared" si="9"/>
        <v>1.4697988811663546E-2</v>
      </c>
      <c r="P8">
        <f t="shared" si="10"/>
        <v>98.224629119395573</v>
      </c>
      <c r="Q8">
        <f t="shared" si="11"/>
        <v>1.5415023293470111</v>
      </c>
      <c r="U8">
        <f t="shared" si="12"/>
        <v>143.81610000000001</v>
      </c>
      <c r="V8" s="34">
        <f t="shared" si="13"/>
        <v>123.14610000000002</v>
      </c>
      <c r="W8" s="35">
        <f>AJ8</f>
        <v>0</v>
      </c>
      <c r="X8">
        <f t="shared" si="20"/>
        <v>1.8100000000000005E-2</v>
      </c>
      <c r="Y8">
        <f t="shared" si="14"/>
        <v>0.18690000000000007</v>
      </c>
      <c r="Z8">
        <f t="shared" si="15"/>
        <v>1.4076</v>
      </c>
      <c r="AA8">
        <f t="shared" si="16"/>
        <v>39.550600000000003</v>
      </c>
      <c r="AB8">
        <f t="shared" si="17"/>
        <v>71.129099999999994</v>
      </c>
      <c r="AC8">
        <f t="shared" si="18"/>
        <v>8.6855999999999991</v>
      </c>
      <c r="AD8">
        <f t="shared" si="19"/>
        <v>1.8982999999999999</v>
      </c>
      <c r="AF8" s="36">
        <v>153</v>
      </c>
      <c r="AG8" s="35">
        <v>9.1838999999999995</v>
      </c>
      <c r="AH8" s="35">
        <v>132.33000000000001</v>
      </c>
      <c r="AI8" s="35">
        <v>2.4329000000000001</v>
      </c>
      <c r="AJ8" s="35">
        <v>0</v>
      </c>
      <c r="AK8" s="35">
        <v>2.4510000000000001</v>
      </c>
      <c r="AL8" s="35">
        <v>2.6198000000000001</v>
      </c>
      <c r="AM8" s="35">
        <v>3.8405</v>
      </c>
      <c r="AN8" s="35">
        <v>41.983499999999999</v>
      </c>
      <c r="AO8" s="35">
        <v>73.561999999999998</v>
      </c>
      <c r="AP8" s="35">
        <v>11.118499999999999</v>
      </c>
      <c r="AQ8" s="37">
        <v>4.3311999999999999</v>
      </c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</row>
    <row r="9" spans="1:134">
      <c r="A9" s="89" t="s">
        <v>21</v>
      </c>
      <c r="B9">
        <v>1</v>
      </c>
      <c r="C9" t="s">
        <v>133</v>
      </c>
      <c r="D9" t="s">
        <v>47</v>
      </c>
      <c r="E9">
        <v>45</v>
      </c>
      <c r="F9" s="84">
        <f t="shared" si="0"/>
        <v>0</v>
      </c>
      <c r="G9" s="84">
        <f t="shared" si="1"/>
        <v>0.51402248207965662</v>
      </c>
      <c r="H9" s="84">
        <f t="shared" si="2"/>
        <v>1.0843995884404711</v>
      </c>
      <c r="I9" s="84">
        <f t="shared" si="3"/>
        <v>26.267317306419734</v>
      </c>
      <c r="J9" s="84">
        <f t="shared" si="4"/>
        <v>52.326890975148466</v>
      </c>
      <c r="K9" s="84">
        <f t="shared" si="5"/>
        <v>15.876378446917785</v>
      </c>
      <c r="L9" s="84">
        <f t="shared" si="6"/>
        <v>2.4213703566137701</v>
      </c>
      <c r="M9" s="84">
        <f t="shared" si="7"/>
        <v>0.93309596082499757</v>
      </c>
      <c r="N9" s="34">
        <f t="shared" si="8"/>
        <v>99.423475116444877</v>
      </c>
      <c r="O9">
        <f t="shared" si="9"/>
        <v>0.51402248207965662</v>
      </c>
      <c r="P9">
        <f t="shared" si="10"/>
        <v>97.976356673540224</v>
      </c>
      <c r="Q9">
        <f t="shared" si="11"/>
        <v>0.93309596082499757</v>
      </c>
      <c r="U9">
        <f t="shared" si="12"/>
        <v>135.1275</v>
      </c>
      <c r="V9" s="34">
        <f t="shared" si="13"/>
        <v>117.1155</v>
      </c>
      <c r="W9" s="35">
        <f>AJ9</f>
        <v>0</v>
      </c>
      <c r="X9" s="35">
        <f t="shared" si="20"/>
        <v>0.60200000000000031</v>
      </c>
      <c r="Y9" s="35">
        <f t="shared" si="14"/>
        <v>1.27</v>
      </c>
      <c r="Z9" s="35">
        <f t="shared" si="15"/>
        <v>30.763100000000001</v>
      </c>
      <c r="AA9" s="35">
        <f t="shared" si="16"/>
        <v>61.282899999999998</v>
      </c>
      <c r="AB9" s="35">
        <f t="shared" si="17"/>
        <v>18.593699999999998</v>
      </c>
      <c r="AC9" s="35">
        <f t="shared" si="18"/>
        <v>2.8357999999999999</v>
      </c>
      <c r="AD9" s="35">
        <f t="shared" si="19"/>
        <v>1.0928</v>
      </c>
      <c r="AF9" s="36">
        <v>144.30000000000001</v>
      </c>
      <c r="AG9" s="35">
        <v>9.1724999999999994</v>
      </c>
      <c r="AH9" s="35">
        <v>126.288</v>
      </c>
      <c r="AI9" s="35">
        <v>2.4672999999999998</v>
      </c>
      <c r="AJ9" s="35">
        <v>0</v>
      </c>
      <c r="AK9" s="35">
        <v>3.0693000000000001</v>
      </c>
      <c r="AL9" s="35">
        <v>3.7372999999999998</v>
      </c>
      <c r="AM9" s="35">
        <v>33.230400000000003</v>
      </c>
      <c r="AN9" s="35">
        <v>63.7502</v>
      </c>
      <c r="AO9" s="35">
        <v>21.061</v>
      </c>
      <c r="AP9" s="35">
        <v>5.3030999999999997</v>
      </c>
      <c r="AQ9" s="37">
        <v>3.5600999999999998</v>
      </c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</row>
    <row r="10" spans="1:134" s="4" customFormat="1" ht="14.7" thickBot="1">
      <c r="A10" s="9" t="s">
        <v>21</v>
      </c>
      <c r="B10" s="35">
        <v>1</v>
      </c>
      <c r="C10" s="35" t="s">
        <v>134</v>
      </c>
      <c r="D10" s="35" t="s">
        <v>48</v>
      </c>
      <c r="E10" s="35">
        <v>75</v>
      </c>
      <c r="F10" s="84">
        <f t="shared" si="0"/>
        <v>0</v>
      </c>
      <c r="G10" s="84">
        <f t="shared" si="1"/>
        <v>0</v>
      </c>
      <c r="H10" s="84">
        <f t="shared" si="2"/>
        <v>0.24776230404542901</v>
      </c>
      <c r="I10" s="84">
        <f t="shared" si="3"/>
        <v>11.989154363962401</v>
      </c>
      <c r="J10" s="84">
        <f t="shared" si="4"/>
        <v>61.897376430139083</v>
      </c>
      <c r="K10" s="84">
        <f t="shared" si="5"/>
        <v>17.944089577296332</v>
      </c>
      <c r="L10" s="84">
        <f t="shared" si="6"/>
        <v>3.7198227631299194</v>
      </c>
      <c r="M10" s="84">
        <f t="shared" si="7"/>
        <v>3.8650919431086921</v>
      </c>
      <c r="N10" s="35">
        <f t="shared" si="8"/>
        <v>99.663297381681858</v>
      </c>
      <c r="O10" s="35">
        <f t="shared" si="9"/>
        <v>0</v>
      </c>
      <c r="P10" s="35">
        <f t="shared" si="10"/>
        <v>95.798205438573163</v>
      </c>
      <c r="Q10" s="35">
        <f t="shared" si="11"/>
        <v>3.8650919431086921</v>
      </c>
      <c r="R10" s="93"/>
      <c r="S10" s="35"/>
      <c r="T10" s="35"/>
      <c r="U10" s="35">
        <f t="shared" si="12"/>
        <v>132.41219999999998</v>
      </c>
      <c r="V10" s="35">
        <f t="shared" si="13"/>
        <v>118.05670000000001</v>
      </c>
      <c r="W10" s="35">
        <f>AJ10</f>
        <v>0</v>
      </c>
      <c r="X10" s="35">
        <f>AK10</f>
        <v>0</v>
      </c>
      <c r="Y10" s="35">
        <f t="shared" si="14"/>
        <v>0.29249999999999998</v>
      </c>
      <c r="Z10" s="35">
        <f t="shared" si="15"/>
        <v>14.154</v>
      </c>
      <c r="AA10" s="35">
        <f t="shared" si="16"/>
        <v>73.074000000000012</v>
      </c>
      <c r="AB10" s="35">
        <f t="shared" si="17"/>
        <v>21.184200000000001</v>
      </c>
      <c r="AC10" s="35">
        <f t="shared" si="18"/>
        <v>4.3914999999999997</v>
      </c>
      <c r="AD10" s="35">
        <f t="shared" si="19"/>
        <v>4.5629999999999997</v>
      </c>
      <c r="AE10" s="35"/>
      <c r="AF10" s="56">
        <v>141.6</v>
      </c>
      <c r="AG10" s="41">
        <v>9.1877999999999993</v>
      </c>
      <c r="AH10" s="50">
        <v>127.2445</v>
      </c>
      <c r="AI10" s="50">
        <v>2.4142000000000001</v>
      </c>
      <c r="AJ10" s="50">
        <v>0</v>
      </c>
      <c r="AK10" s="50">
        <v>0</v>
      </c>
      <c r="AL10" s="50">
        <v>2.7067000000000001</v>
      </c>
      <c r="AM10" s="50">
        <v>16.568200000000001</v>
      </c>
      <c r="AN10" s="50">
        <v>75.488200000000006</v>
      </c>
      <c r="AO10" s="50">
        <v>23.598400000000002</v>
      </c>
      <c r="AP10" s="50">
        <v>6.8056999999999999</v>
      </c>
      <c r="AQ10" s="57">
        <v>6.9771999999999998</v>
      </c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</row>
    <row r="11" spans="1:134" ht="57.7" thickTop="1">
      <c r="A11" s="20"/>
      <c r="F11" s="85" t="s">
        <v>327</v>
      </c>
      <c r="G11" s="86"/>
      <c r="H11" s="86"/>
      <c r="I11" s="86"/>
      <c r="J11" s="86"/>
      <c r="K11" s="86"/>
      <c r="L11" s="86"/>
      <c r="M11" s="86"/>
      <c r="N11" s="83" t="s">
        <v>325</v>
      </c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</row>
    <row r="12" spans="1:134" ht="57.7" thickBot="1">
      <c r="A12" s="20"/>
      <c r="F12" s="87" t="s">
        <v>328</v>
      </c>
      <c r="G12" s="88"/>
      <c r="H12" s="88"/>
      <c r="I12" s="88"/>
      <c r="J12" s="88"/>
      <c r="K12" s="88"/>
      <c r="L12" s="88"/>
      <c r="M12" s="88"/>
      <c r="N12" s="83" t="s">
        <v>326</v>
      </c>
    </row>
    <row r="13" spans="1:134" ht="14.7" thickTop="1">
      <c r="A13" s="13" t="s">
        <v>19</v>
      </c>
      <c r="B13" s="21">
        <v>1</v>
      </c>
      <c r="C13" t="s">
        <v>135</v>
      </c>
      <c r="D13" s="21" t="s">
        <v>49</v>
      </c>
      <c r="E13" s="21">
        <v>2</v>
      </c>
      <c r="F13" s="82">
        <f t="shared" ref="F13:F21" si="21">(W2/SUM(W2:AD2))*100</f>
        <v>0</v>
      </c>
      <c r="G13" s="82">
        <f t="shared" ref="G13:G21" si="22">(X2/(SUM(W2:AD2))*100)</f>
        <v>0</v>
      </c>
      <c r="H13" s="82">
        <f t="shared" ref="H13:H21" si="23">(Y2/SUM(W2:AD2))*100</f>
        <v>0.36191063134547302</v>
      </c>
      <c r="I13" s="82">
        <f t="shared" ref="I13:I21" si="24">(Z2/SUM(W2:AD2))*100</f>
        <v>8.3999377289024562</v>
      </c>
      <c r="J13" s="82">
        <f t="shared" ref="J13:J21" si="25">(AA2/SUM(W2:AD2))*100</f>
        <v>52.629910669863676</v>
      </c>
      <c r="K13" s="82">
        <f t="shared" ref="K13:K21" si="26">(AB2/SUM(W2:AD2))*100</f>
        <v>37.093191586340154</v>
      </c>
      <c r="L13" s="82">
        <f t="shared" ref="L13:L21" si="27">(AC2/(SUM(W2:AD2))*100)</f>
        <v>1.4095255520140206</v>
      </c>
      <c r="M13" s="82">
        <f t="shared" ref="M13:M21" si="28">(AD2/SUM(W2:AD2))*100</f>
        <v>0.10552383153421216</v>
      </c>
      <c r="N13" s="35">
        <f t="shared" ref="N13:N21" si="29">SUM(F13:M13)</f>
        <v>99.999999999999986</v>
      </c>
      <c r="O13" s="35">
        <f t="shared" ref="O13:O21" si="30">SUM(F13:G13)</f>
        <v>0</v>
      </c>
      <c r="P13" s="35">
        <f t="shared" ref="P13:P21" si="31">SUM(H13:L13)</f>
        <v>99.894476168465772</v>
      </c>
      <c r="Q13" s="35">
        <f t="shared" ref="Q13:Q21" si="32">M13</f>
        <v>0.10552383153421216</v>
      </c>
    </row>
    <row r="14" spans="1:134">
      <c r="A14" s="33" t="s">
        <v>19</v>
      </c>
      <c r="B14" s="21">
        <v>1</v>
      </c>
      <c r="C14" t="s">
        <v>136</v>
      </c>
      <c r="D14" s="21" t="s">
        <v>50</v>
      </c>
      <c r="E14" s="21">
        <v>45</v>
      </c>
      <c r="F14" s="32">
        <f t="shared" si="21"/>
        <v>0</v>
      </c>
      <c r="G14" s="32">
        <f t="shared" si="22"/>
        <v>0.17298422500159899</v>
      </c>
      <c r="H14" s="32">
        <f t="shared" si="23"/>
        <v>9.3564841465045561</v>
      </c>
      <c r="I14" s="32">
        <f t="shared" si="24"/>
        <v>45.782237572755129</v>
      </c>
      <c r="J14" s="32">
        <f t="shared" si="25"/>
        <v>37.298088160901493</v>
      </c>
      <c r="K14" s="32">
        <f t="shared" si="26"/>
        <v>6.6645443392002592</v>
      </c>
      <c r="L14" s="32">
        <f t="shared" si="27"/>
        <v>0.4328966571888756</v>
      </c>
      <c r="M14" s="32">
        <f t="shared" si="28"/>
        <v>0.2927648984480844</v>
      </c>
      <c r="N14" s="35">
        <f t="shared" si="29"/>
        <v>100</v>
      </c>
      <c r="O14" s="35">
        <f t="shared" si="30"/>
        <v>0.17298422500159899</v>
      </c>
      <c r="P14" s="35">
        <f t="shared" si="31"/>
        <v>99.534250876550317</v>
      </c>
      <c r="Q14" s="35">
        <f t="shared" si="32"/>
        <v>0.2927648984480844</v>
      </c>
    </row>
    <row r="15" spans="1:134">
      <c r="A15" s="33" t="s">
        <v>19</v>
      </c>
      <c r="B15" s="21">
        <v>1</v>
      </c>
      <c r="C15" t="s">
        <v>137</v>
      </c>
      <c r="D15" s="21" t="s">
        <v>51</v>
      </c>
      <c r="E15" s="21">
        <v>75</v>
      </c>
      <c r="F15" s="32">
        <f t="shared" si="21"/>
        <v>0</v>
      </c>
      <c r="G15" s="32">
        <f t="shared" si="22"/>
        <v>0.33864926794703071</v>
      </c>
      <c r="H15" s="32">
        <f t="shared" si="23"/>
        <v>5.270016868754297</v>
      </c>
      <c r="I15" s="32">
        <f t="shared" si="24"/>
        <v>47.502284679164518</v>
      </c>
      <c r="J15" s="32">
        <f t="shared" si="25"/>
        <v>40.474179763016302</v>
      </c>
      <c r="K15" s="32">
        <f t="shared" si="26"/>
        <v>5.9363432816275008</v>
      </c>
      <c r="L15" s="32">
        <f t="shared" si="27"/>
        <v>0.40710115801910007</v>
      </c>
      <c r="M15" s="32">
        <f t="shared" si="28"/>
        <v>7.1424981471269522E-2</v>
      </c>
      <c r="N15" s="35">
        <f t="shared" si="29"/>
        <v>100.00000000000001</v>
      </c>
      <c r="O15" s="35">
        <f t="shared" si="30"/>
        <v>0.33864926794703071</v>
      </c>
      <c r="P15" s="35">
        <f t="shared" si="31"/>
        <v>99.589925750581713</v>
      </c>
      <c r="Q15" s="35">
        <f t="shared" si="32"/>
        <v>7.1424981471269522E-2</v>
      </c>
    </row>
    <row r="16" spans="1:134">
      <c r="A16" s="33" t="s">
        <v>19</v>
      </c>
      <c r="B16" s="21">
        <v>2</v>
      </c>
      <c r="C16" t="s">
        <v>138</v>
      </c>
      <c r="D16" s="21" t="s">
        <v>46</v>
      </c>
      <c r="E16">
        <f>15+B$24</f>
        <v>96</v>
      </c>
      <c r="F16" s="32">
        <f t="shared" si="21"/>
        <v>0</v>
      </c>
      <c r="G16" s="32">
        <f t="shared" si="22"/>
        <v>1.0650675187002292</v>
      </c>
      <c r="H16" s="32">
        <f t="shared" si="23"/>
        <v>7.5801024802490442</v>
      </c>
      <c r="I16" s="32">
        <f t="shared" si="24"/>
        <v>44.829625243795157</v>
      </c>
      <c r="J16" s="32">
        <f t="shared" si="25"/>
        <v>39.380424753865633</v>
      </c>
      <c r="K16" s="32">
        <f t="shared" si="26"/>
        <v>6.6128981540210185</v>
      </c>
      <c r="L16" s="32">
        <f t="shared" si="27"/>
        <v>0.46331625840484514</v>
      </c>
      <c r="M16" s="32">
        <f t="shared" si="28"/>
        <v>6.8565590964067433E-2</v>
      </c>
      <c r="N16" s="35">
        <f t="shared" si="29"/>
        <v>100</v>
      </c>
      <c r="O16" s="35">
        <f t="shared" si="30"/>
        <v>1.0650675187002292</v>
      </c>
      <c r="P16" s="35">
        <f t="shared" si="31"/>
        <v>98.866366890335698</v>
      </c>
      <c r="Q16" s="35">
        <f t="shared" si="32"/>
        <v>6.8565590964067433E-2</v>
      </c>
    </row>
    <row r="17" spans="1:30">
      <c r="A17" s="33" t="s">
        <v>19</v>
      </c>
      <c r="B17" s="21">
        <v>2</v>
      </c>
      <c r="C17" t="s">
        <v>139</v>
      </c>
      <c r="D17" s="21" t="s">
        <v>51</v>
      </c>
      <c r="E17">
        <f>75+B24</f>
        <v>156</v>
      </c>
      <c r="F17" s="32">
        <f t="shared" si="21"/>
        <v>0.34347874678687174</v>
      </c>
      <c r="G17" s="32">
        <f t="shared" si="22"/>
        <v>8.9441296698309678</v>
      </c>
      <c r="H17" s="32">
        <f t="shared" si="23"/>
        <v>16.310600698336795</v>
      </c>
      <c r="I17" s="32">
        <f t="shared" si="24"/>
        <v>38.232754095362594</v>
      </c>
      <c r="J17" s="32">
        <f t="shared" si="25"/>
        <v>28.342313723232397</v>
      </c>
      <c r="K17" s="32">
        <f t="shared" si="26"/>
        <v>7.2589772854273829</v>
      </c>
      <c r="L17" s="32">
        <f t="shared" si="27"/>
        <v>0.4999441195097416</v>
      </c>
      <c r="M17" s="32">
        <f t="shared" si="28"/>
        <v>6.7801661513243572E-2</v>
      </c>
      <c r="N17" s="35">
        <f t="shared" si="29"/>
        <v>99.999999999999986</v>
      </c>
      <c r="O17" s="35">
        <f t="shared" si="30"/>
        <v>9.2876084166178394</v>
      </c>
      <c r="P17" s="35">
        <f t="shared" si="31"/>
        <v>90.644589921868899</v>
      </c>
      <c r="Q17" s="35">
        <f t="shared" si="32"/>
        <v>6.7801661513243572E-2</v>
      </c>
    </row>
    <row r="18" spans="1:30" s="50" customFormat="1" ht="14.7" thickBot="1">
      <c r="A18" s="92" t="s">
        <v>19</v>
      </c>
      <c r="B18" s="41">
        <v>2</v>
      </c>
      <c r="C18" s="50" t="s">
        <v>140</v>
      </c>
      <c r="D18" s="41" t="s">
        <v>52</v>
      </c>
      <c r="E18" s="50">
        <f>120+B24</f>
        <v>201</v>
      </c>
      <c r="F18" s="81">
        <f t="shared" si="21"/>
        <v>25.391386095619612</v>
      </c>
      <c r="G18" s="81">
        <f t="shared" si="22"/>
        <v>4.6021116433668983</v>
      </c>
      <c r="H18" s="81">
        <f t="shared" si="23"/>
        <v>9.7356012431595556</v>
      </c>
      <c r="I18" s="81">
        <f t="shared" si="24"/>
        <v>32.748489815776857</v>
      </c>
      <c r="J18" s="81">
        <f t="shared" si="25"/>
        <v>21.47155715510166</v>
      </c>
      <c r="K18" s="81">
        <f t="shared" si="26"/>
        <v>5.6583880303832936</v>
      </c>
      <c r="L18" s="81">
        <f t="shared" si="27"/>
        <v>0.35228158882520522</v>
      </c>
      <c r="M18" s="81">
        <f t="shared" si="28"/>
        <v>4.0184427766928044E-2</v>
      </c>
      <c r="N18" s="50">
        <f t="shared" si="29"/>
        <v>100.00000000000001</v>
      </c>
      <c r="O18" s="50">
        <f t="shared" si="30"/>
        <v>29.993497738986513</v>
      </c>
      <c r="P18" s="50">
        <f t="shared" si="31"/>
        <v>69.966317833246578</v>
      </c>
      <c r="Q18" s="50">
        <f t="shared" si="32"/>
        <v>4.0184427766928044E-2</v>
      </c>
      <c r="R18" s="51"/>
    </row>
    <row r="19" spans="1:30">
      <c r="A19" s="91" t="s">
        <v>21</v>
      </c>
      <c r="B19">
        <v>1</v>
      </c>
      <c r="C19" t="s">
        <v>132</v>
      </c>
      <c r="D19" t="s">
        <v>46</v>
      </c>
      <c r="E19">
        <v>15</v>
      </c>
      <c r="F19" s="82">
        <f t="shared" si="21"/>
        <v>0</v>
      </c>
      <c r="G19" s="82">
        <f t="shared" si="22"/>
        <v>1.4730273234361092E-2</v>
      </c>
      <c r="H19" s="82">
        <f t="shared" si="23"/>
        <v>0.15210431312166234</v>
      </c>
      <c r="I19" s="82">
        <f t="shared" si="24"/>
        <v>1.1455432378279928</v>
      </c>
      <c r="J19" s="82">
        <f t="shared" si="25"/>
        <v>32.187356054305063</v>
      </c>
      <c r="K19" s="82">
        <f t="shared" si="26"/>
        <v>57.886799884762056</v>
      </c>
      <c r="L19" s="82">
        <f t="shared" si="27"/>
        <v>7.0685779670920805</v>
      </c>
      <c r="M19" s="82">
        <f t="shared" si="28"/>
        <v>1.5448882696567765</v>
      </c>
      <c r="N19" s="35">
        <f t="shared" si="29"/>
        <v>100</v>
      </c>
      <c r="O19" s="35">
        <f t="shared" si="30"/>
        <v>1.4730273234361092E-2</v>
      </c>
      <c r="P19" s="35">
        <f t="shared" si="31"/>
        <v>98.440381457108856</v>
      </c>
      <c r="Q19" s="35">
        <f t="shared" si="32"/>
        <v>1.5448882696567765</v>
      </c>
    </row>
    <row r="20" spans="1:30">
      <c r="A20" s="89" t="s">
        <v>21</v>
      </c>
      <c r="B20">
        <v>1</v>
      </c>
      <c r="C20" t="s">
        <v>133</v>
      </c>
      <c r="D20" t="s">
        <v>47</v>
      </c>
      <c r="E20">
        <v>45</v>
      </c>
      <c r="F20" s="32">
        <f t="shared" si="21"/>
        <v>0</v>
      </c>
      <c r="G20" s="32">
        <f t="shared" si="22"/>
        <v>0.51700313379474316</v>
      </c>
      <c r="H20" s="32">
        <f t="shared" si="23"/>
        <v>1.0906876742845903</v>
      </c>
      <c r="I20" s="32">
        <f t="shared" si="24"/>
        <v>26.419633065184478</v>
      </c>
      <c r="J20" s="32">
        <f t="shared" si="25"/>
        <v>52.630317853870181</v>
      </c>
      <c r="K20" s="32">
        <f t="shared" si="26"/>
        <v>15.968440479799517</v>
      </c>
      <c r="L20" s="32">
        <f t="shared" si="27"/>
        <v>2.4354111076663316</v>
      </c>
      <c r="M20" s="32">
        <f t="shared" si="28"/>
        <v>0.93850668540015769</v>
      </c>
      <c r="N20" s="35">
        <f t="shared" si="29"/>
        <v>99.999999999999986</v>
      </c>
      <c r="O20" s="35">
        <f t="shared" si="30"/>
        <v>0.51700313379474316</v>
      </c>
      <c r="P20" s="35">
        <f t="shared" si="31"/>
        <v>98.544490180805084</v>
      </c>
      <c r="Q20" s="35">
        <f t="shared" si="32"/>
        <v>0.93850668540015769</v>
      </c>
    </row>
    <row r="21" spans="1:30" s="35" customFormat="1">
      <c r="A21" s="9" t="s">
        <v>21</v>
      </c>
      <c r="B21" s="35">
        <v>1</v>
      </c>
      <c r="C21" s="35" t="s">
        <v>134</v>
      </c>
      <c r="D21" s="35" t="s">
        <v>48</v>
      </c>
      <c r="E21" s="35">
        <v>75</v>
      </c>
      <c r="F21" s="32">
        <f t="shared" si="21"/>
        <v>0</v>
      </c>
      <c r="G21" s="32">
        <f t="shared" si="22"/>
        <v>0</v>
      </c>
      <c r="H21" s="32">
        <f t="shared" si="23"/>
        <v>0.24859934454764263</v>
      </c>
      <c r="I21" s="32">
        <f t="shared" si="24"/>
        <v>12.029658539238749</v>
      </c>
      <c r="J21" s="32">
        <f t="shared" si="25"/>
        <v>62.106490610169033</v>
      </c>
      <c r="K21" s="32">
        <f t="shared" si="26"/>
        <v>18.0047119137305</v>
      </c>
      <c r="L21" s="32">
        <f t="shared" si="27"/>
        <v>3.7323898173708465</v>
      </c>
      <c r="M21" s="32">
        <f t="shared" si="28"/>
        <v>3.8781497749432252</v>
      </c>
      <c r="N21" s="35">
        <f t="shared" si="29"/>
        <v>100</v>
      </c>
      <c r="O21" s="35">
        <f t="shared" si="30"/>
        <v>0</v>
      </c>
      <c r="P21" s="35">
        <f t="shared" si="31"/>
        <v>96.121850225056775</v>
      </c>
      <c r="Q21" s="35">
        <f t="shared" si="32"/>
        <v>3.8781497749432252</v>
      </c>
      <c r="R21" s="90"/>
    </row>
    <row r="23" spans="1:30">
      <c r="A23" s="9" t="s">
        <v>329</v>
      </c>
      <c r="B23" s="9" t="s">
        <v>17</v>
      </c>
      <c r="AD23" t="s">
        <v>162</v>
      </c>
    </row>
    <row r="24" spans="1:30">
      <c r="A24" s="79">
        <v>1</v>
      </c>
      <c r="B24" s="79">
        <f>'Section Length'!D2</f>
        <v>81</v>
      </c>
    </row>
    <row r="25" spans="1:30">
      <c r="A25" s="79">
        <v>2</v>
      </c>
      <c r="B25" s="79">
        <f>'Section Length'!D3</f>
        <v>124</v>
      </c>
    </row>
  </sheetData>
  <phoneticPr fontId="8" type="noConversion"/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527E-8C15-4C51-A078-C85353890247}">
  <dimension ref="A1:DE31"/>
  <sheetViews>
    <sheetView workbookViewId="0">
      <selection activeCell="I33" sqref="I33"/>
    </sheetView>
  </sheetViews>
  <sheetFormatPr defaultRowHeight="14.35"/>
  <cols>
    <col min="1" max="1" width="16.52734375" bestFit="1" customWidth="1"/>
    <col min="2" max="2" width="28.3515625" customWidth="1"/>
    <col min="3" max="3" width="6.76171875" bestFit="1" customWidth="1"/>
    <col min="4" max="4" width="5.234375" customWidth="1"/>
    <col min="5" max="5" width="4.87890625" customWidth="1"/>
    <col min="6" max="6" width="5.64453125" customWidth="1"/>
    <col min="7" max="7" width="7" customWidth="1"/>
    <col min="8" max="8" width="5.64453125" customWidth="1"/>
    <col min="9" max="9" width="5.76171875" customWidth="1"/>
    <col min="10" max="10" width="5.52734375" customWidth="1"/>
    <col min="11" max="11" width="6.41015625" customWidth="1"/>
    <col min="12" max="12" width="5.52734375" customWidth="1"/>
    <col min="13" max="13" width="5.1171875" customWidth="1"/>
    <col min="14" max="14" width="5.64453125" customWidth="1"/>
    <col min="15" max="15" width="5.76171875" customWidth="1"/>
    <col min="16" max="16" width="5.87890625" customWidth="1"/>
    <col min="17" max="17" width="5.3515625" customWidth="1"/>
    <col min="18" max="18" width="6.64453125" customWidth="1"/>
    <col min="19" max="19" width="6.234375" customWidth="1"/>
    <col min="20" max="20" width="5.41015625" customWidth="1"/>
    <col min="21" max="22" width="5.87890625" customWidth="1"/>
    <col min="23" max="23" width="5.234375" customWidth="1"/>
    <col min="24" max="24" width="5.64453125" customWidth="1"/>
    <col min="25" max="25" width="5.3515625" customWidth="1"/>
    <col min="26" max="26" width="5.1171875" customWidth="1"/>
    <col min="27" max="27" width="6.52734375" customWidth="1"/>
    <col min="28" max="28" width="5.1171875" customWidth="1"/>
    <col min="29" max="29" width="4.87890625" customWidth="1"/>
    <col min="30" max="30" width="4.64453125" customWidth="1"/>
    <col min="31" max="31" width="7.1171875" customWidth="1"/>
    <col min="32" max="32" width="8" customWidth="1"/>
    <col min="33" max="33" width="6.1171875" customWidth="1"/>
    <col min="34" max="34" width="6.87890625" customWidth="1"/>
    <col min="35" max="36" width="7.234375" customWidth="1"/>
    <col min="37" max="37" width="7.52734375" customWidth="1"/>
    <col min="38" max="38" width="7.41015625" customWidth="1"/>
    <col min="39" max="39" width="7" customWidth="1"/>
    <col min="40" max="40" width="7.64453125" customWidth="1"/>
    <col min="41" max="41" width="7.76171875" customWidth="1"/>
    <col min="42" max="42" width="7.87890625" customWidth="1"/>
    <col min="43" max="44" width="7.1171875" customWidth="1"/>
    <col min="45" max="45" width="7.3515625" customWidth="1"/>
    <col min="46" max="46" width="6.87890625" customWidth="1"/>
    <col min="47" max="47" width="8.234375" customWidth="1"/>
    <col min="48" max="48" width="8.3515625" customWidth="1"/>
    <col min="49" max="49" width="7.52734375" customWidth="1"/>
    <col min="50" max="50" width="7" customWidth="1"/>
    <col min="51" max="51" width="7.234375" customWidth="1"/>
    <col min="52" max="52" width="8.234375" customWidth="1"/>
    <col min="53" max="53" width="8.87890625" customWidth="1"/>
    <col min="54" max="54" width="10" customWidth="1"/>
    <col min="55" max="55" width="10.41015625" customWidth="1"/>
    <col min="56" max="56" width="9.52734375" customWidth="1"/>
    <col min="57" max="57" width="8.52734375" customWidth="1"/>
    <col min="58" max="58" width="9.41015625" customWidth="1"/>
    <col min="59" max="59" width="9.1171875" customWidth="1"/>
    <col min="60" max="60" width="8.234375" customWidth="1"/>
    <col min="61" max="61" width="9.1171875" customWidth="1"/>
    <col min="62" max="62" width="9.3515625" customWidth="1"/>
    <col min="63" max="63" width="9" customWidth="1"/>
    <col min="64" max="64" width="8.41015625" customWidth="1"/>
    <col min="65" max="66" width="8.52734375" customWidth="1"/>
    <col min="67" max="67" width="8.76171875" customWidth="1"/>
    <col min="68" max="69" width="8.87890625" customWidth="1"/>
    <col min="70" max="70" width="9.1171875" customWidth="1"/>
    <col min="71" max="72" width="9.41015625" customWidth="1"/>
    <col min="73" max="73" width="9.1171875" customWidth="1"/>
    <col min="74" max="74" width="8.64453125" customWidth="1"/>
    <col min="75" max="75" width="8.87890625" customWidth="1"/>
    <col min="76" max="76" width="8.64453125" customWidth="1"/>
    <col min="77" max="77" width="9.41015625" customWidth="1"/>
    <col min="78" max="78" width="9.76171875" customWidth="1"/>
    <col min="79" max="79" width="9.3515625" customWidth="1"/>
    <col min="80" max="80" width="9" customWidth="1"/>
    <col min="81" max="81" width="8.76171875" customWidth="1"/>
    <col min="82" max="82" width="9.1171875" customWidth="1"/>
    <col min="83" max="83" width="9.52734375" customWidth="1"/>
    <col min="84" max="84" width="10.234375" customWidth="1"/>
    <col min="85" max="85" width="8.41015625" customWidth="1"/>
    <col min="86" max="86" width="8" customWidth="1"/>
    <col min="87" max="87" width="9" customWidth="1"/>
    <col min="88" max="88" width="8.64453125" customWidth="1"/>
    <col min="89" max="89" width="9.3515625" customWidth="1"/>
    <col min="90" max="90" width="8.87890625" customWidth="1"/>
    <col min="91" max="92" width="8.3515625" customWidth="1"/>
    <col min="93" max="93" width="8.234375" customWidth="1"/>
    <col min="94" max="94" width="8.64453125" customWidth="1"/>
    <col min="95" max="95" width="9.76171875" customWidth="1"/>
    <col min="96" max="96" width="8" customWidth="1"/>
    <col min="97" max="97" width="10.234375" customWidth="1"/>
    <col min="98" max="98" width="8.41015625" customWidth="1"/>
    <col min="99" max="99" width="9.234375" customWidth="1"/>
    <col min="100" max="100" width="10.41015625" customWidth="1"/>
    <col min="101" max="101" width="12" customWidth="1"/>
    <col min="102" max="102" width="13" customWidth="1"/>
    <col min="103" max="103" width="9.3515625" customWidth="1"/>
    <col min="104" max="104" width="9.64453125" customWidth="1"/>
    <col min="106" max="106" width="13.234375" customWidth="1"/>
    <col min="108" max="108" width="12.64453125" customWidth="1"/>
    <col min="109" max="109" width="12" bestFit="1" customWidth="1"/>
  </cols>
  <sheetData>
    <row r="1" spans="1:109" s="9" customFormat="1" ht="28.7">
      <c r="B1" s="9" t="s">
        <v>166</v>
      </c>
      <c r="C1" s="9" t="s">
        <v>167</v>
      </c>
      <c r="D1" s="9" t="s">
        <v>168</v>
      </c>
      <c r="E1" s="9" t="s">
        <v>169</v>
      </c>
      <c r="F1" s="9" t="s">
        <v>170</v>
      </c>
      <c r="G1" s="9" t="s">
        <v>171</v>
      </c>
      <c r="H1" s="9" t="s">
        <v>172</v>
      </c>
      <c r="I1" s="9" t="s">
        <v>173</v>
      </c>
      <c r="J1" s="9" t="s">
        <v>174</v>
      </c>
      <c r="K1" s="9" t="s">
        <v>175</v>
      </c>
      <c r="L1" s="9" t="s">
        <v>176</v>
      </c>
      <c r="M1" s="9" t="s">
        <v>177</v>
      </c>
      <c r="N1" s="9" t="s">
        <v>178</v>
      </c>
      <c r="O1" s="9" t="s">
        <v>179</v>
      </c>
      <c r="P1" s="9" t="s">
        <v>180</v>
      </c>
      <c r="Q1" s="9" t="s">
        <v>181</v>
      </c>
      <c r="R1" s="9" t="s">
        <v>182</v>
      </c>
      <c r="S1" s="9" t="s">
        <v>183</v>
      </c>
      <c r="T1" s="9" t="s">
        <v>184</v>
      </c>
      <c r="U1" s="9" t="s">
        <v>185</v>
      </c>
      <c r="V1" s="9" t="s">
        <v>186</v>
      </c>
      <c r="W1" s="9" t="s">
        <v>187</v>
      </c>
      <c r="X1" s="9" t="s">
        <v>188</v>
      </c>
      <c r="Y1" s="9" t="s">
        <v>189</v>
      </c>
      <c r="Z1" s="9" t="s">
        <v>190</v>
      </c>
      <c r="AA1" s="9" t="s">
        <v>191</v>
      </c>
      <c r="AB1" s="9" t="s">
        <v>192</v>
      </c>
      <c r="AC1" s="9" t="s">
        <v>193</v>
      </c>
      <c r="AD1" s="9" t="s">
        <v>194</v>
      </c>
      <c r="AE1" s="9" t="s">
        <v>195</v>
      </c>
      <c r="AF1" s="53" t="s">
        <v>196</v>
      </c>
      <c r="AG1" s="53" t="s">
        <v>197</v>
      </c>
      <c r="AH1" s="9" t="s">
        <v>198</v>
      </c>
      <c r="AI1" s="9" t="s">
        <v>199</v>
      </c>
      <c r="AJ1" s="9" t="s">
        <v>200</v>
      </c>
      <c r="AK1" s="9" t="s">
        <v>201</v>
      </c>
      <c r="AL1" s="9" t="s">
        <v>202</v>
      </c>
      <c r="AM1" s="9" t="s">
        <v>203</v>
      </c>
      <c r="AN1" s="9" t="s">
        <v>204</v>
      </c>
      <c r="AO1" s="9" t="s">
        <v>205</v>
      </c>
      <c r="AP1" s="9" t="s">
        <v>206</v>
      </c>
      <c r="AQ1" s="9" t="s">
        <v>207</v>
      </c>
      <c r="AR1" s="9" t="s">
        <v>208</v>
      </c>
      <c r="AS1" s="9" t="s">
        <v>209</v>
      </c>
      <c r="AT1" s="9" t="s">
        <v>210</v>
      </c>
      <c r="AU1" s="9" t="s">
        <v>211</v>
      </c>
      <c r="AV1" s="9" t="s">
        <v>212</v>
      </c>
      <c r="AW1" s="9" t="s">
        <v>213</v>
      </c>
      <c r="AX1" s="9" t="s">
        <v>214</v>
      </c>
      <c r="AY1" s="9" t="s">
        <v>215</v>
      </c>
      <c r="AZ1" s="9" t="s">
        <v>216</v>
      </c>
      <c r="BA1" s="9" t="s">
        <v>217</v>
      </c>
      <c r="BB1" s="9" t="s">
        <v>218</v>
      </c>
      <c r="BC1" s="9" t="s">
        <v>219</v>
      </c>
      <c r="BD1" s="9" t="s">
        <v>220</v>
      </c>
      <c r="BE1" s="9" t="s">
        <v>221</v>
      </c>
      <c r="BF1" s="9" t="s">
        <v>222</v>
      </c>
      <c r="BG1" s="9" t="s">
        <v>223</v>
      </c>
      <c r="BH1" s="9" t="s">
        <v>224</v>
      </c>
      <c r="BI1" s="9" t="s">
        <v>225</v>
      </c>
      <c r="BJ1" s="9" t="s">
        <v>226</v>
      </c>
      <c r="BK1" s="9" t="s">
        <v>227</v>
      </c>
      <c r="BL1" s="9" t="s">
        <v>228</v>
      </c>
      <c r="BM1" s="9" t="s">
        <v>229</v>
      </c>
      <c r="BN1" s="9" t="s">
        <v>230</v>
      </c>
      <c r="BO1" s="9" t="s">
        <v>231</v>
      </c>
      <c r="BP1" s="9" t="s">
        <v>232</v>
      </c>
      <c r="BQ1" s="9" t="s">
        <v>233</v>
      </c>
      <c r="BR1" s="9" t="s">
        <v>234</v>
      </c>
      <c r="BS1" s="9" t="s">
        <v>235</v>
      </c>
      <c r="BT1" s="9" t="s">
        <v>236</v>
      </c>
      <c r="BU1" s="9" t="s">
        <v>237</v>
      </c>
      <c r="BV1" s="9" t="s">
        <v>238</v>
      </c>
      <c r="BW1" s="9" t="s">
        <v>239</v>
      </c>
      <c r="BX1" s="9" t="s">
        <v>240</v>
      </c>
      <c r="BY1" s="9" t="s">
        <v>241</v>
      </c>
      <c r="BZ1" s="9" t="s">
        <v>242</v>
      </c>
      <c r="CA1" s="9" t="s">
        <v>243</v>
      </c>
      <c r="CB1" s="9" t="s">
        <v>244</v>
      </c>
      <c r="CC1" s="9" t="s">
        <v>245</v>
      </c>
      <c r="CD1" s="9" t="s">
        <v>246</v>
      </c>
      <c r="CE1" s="9" t="s">
        <v>247</v>
      </c>
      <c r="CF1" s="9" t="s">
        <v>248</v>
      </c>
      <c r="CG1" s="9" t="s">
        <v>249</v>
      </c>
      <c r="CH1" s="9" t="s">
        <v>250</v>
      </c>
      <c r="CI1" s="9" t="s">
        <v>251</v>
      </c>
      <c r="CJ1" s="9" t="s">
        <v>252</v>
      </c>
      <c r="CK1" s="54" t="s">
        <v>253</v>
      </c>
      <c r="CL1" s="9" t="s">
        <v>254</v>
      </c>
      <c r="CM1" s="9" t="s">
        <v>255</v>
      </c>
      <c r="CN1" s="9" t="s">
        <v>256</v>
      </c>
      <c r="CO1" s="9" t="s">
        <v>257</v>
      </c>
      <c r="CP1" s="9" t="s">
        <v>258</v>
      </c>
      <c r="CQ1" s="9" t="s">
        <v>259</v>
      </c>
      <c r="CR1" s="9" t="s">
        <v>260</v>
      </c>
      <c r="CS1" s="9" t="s">
        <v>261</v>
      </c>
      <c r="CT1" s="9" t="s">
        <v>262</v>
      </c>
      <c r="CU1" s="9" t="s">
        <v>263</v>
      </c>
      <c r="CV1" s="9" t="s">
        <v>264</v>
      </c>
      <c r="CW1" s="9" t="s">
        <v>265</v>
      </c>
      <c r="CX1" s="9" t="s">
        <v>266</v>
      </c>
      <c r="CY1" s="9" t="s">
        <v>267</v>
      </c>
      <c r="CZ1" s="16" t="s">
        <v>268</v>
      </c>
      <c r="DB1" s="16" t="s">
        <v>300</v>
      </c>
      <c r="DC1" s="16" t="s">
        <v>301</v>
      </c>
      <c r="DD1" s="16" t="s">
        <v>321</v>
      </c>
      <c r="DE1" s="16" t="s">
        <v>322</v>
      </c>
    </row>
    <row r="2" spans="1:109">
      <c r="A2" s="9" t="s">
        <v>269</v>
      </c>
      <c r="B2" s="9" t="s">
        <v>270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8.6368476043570039E-4</v>
      </c>
      <c r="AF2">
        <v>0.15666140829384639</v>
      </c>
      <c r="AG2">
        <v>0.64803403056752562</v>
      </c>
      <c r="AH2">
        <v>1.3167008110917997</v>
      </c>
      <c r="AI2">
        <v>1.9209007244683143</v>
      </c>
      <c r="AJ2">
        <v>2.2500737485271931</v>
      </c>
      <c r="AK2">
        <v>2.2336379468609611</v>
      </c>
      <c r="AL2">
        <v>1.9666628056796798</v>
      </c>
      <c r="AM2">
        <v>1.646670327484671</v>
      </c>
      <c r="AN2">
        <v>1.4594805221808231</v>
      </c>
      <c r="AO2">
        <v>1.4853784689047969</v>
      </c>
      <c r="AP2">
        <v>1.6881892247377273</v>
      </c>
      <c r="AQ2">
        <v>1.9787814986269991</v>
      </c>
      <c r="AR2">
        <v>2.2784369607970936</v>
      </c>
      <c r="AS2">
        <v>2.5373934748259357</v>
      </c>
      <c r="AT2">
        <v>2.7339363804386623</v>
      </c>
      <c r="AU2">
        <v>2.8669695642603679</v>
      </c>
      <c r="AV2">
        <v>2.9432503528479805</v>
      </c>
      <c r="AW2">
        <v>2.9741270650135618</v>
      </c>
      <c r="AX2">
        <v>2.9702428469943998</v>
      </c>
      <c r="AY2">
        <v>2.9396034958361197</v>
      </c>
      <c r="AZ2">
        <v>2.889105022522966</v>
      </c>
      <c r="BA2">
        <v>2.8231015038975036</v>
      </c>
      <c r="BB2">
        <v>2.7385846023580047</v>
      </c>
      <c r="BC2">
        <v>2.630041632122234</v>
      </c>
      <c r="BD2">
        <v>2.4953682273230982</v>
      </c>
      <c r="BE2">
        <v>2.3382619116007821</v>
      </c>
      <c r="BF2">
        <v>2.1664455357995109</v>
      </c>
      <c r="BG2">
        <v>1.9893312804262553</v>
      </c>
      <c r="BH2">
        <v>1.8159723759218676</v>
      </c>
      <c r="BI2">
        <v>1.6552394201079821</v>
      </c>
      <c r="BJ2">
        <v>1.5162507864228343</v>
      </c>
      <c r="BK2">
        <v>1.4077771525452152</v>
      </c>
      <c r="BL2">
        <v>1.3382715044759703</v>
      </c>
      <c r="BM2">
        <v>1.315475756259636</v>
      </c>
      <c r="BN2">
        <v>1.3450215224868696</v>
      </c>
      <c r="BO2">
        <v>1.4286883645334845</v>
      </c>
      <c r="BP2">
        <v>1.5616417340504276</v>
      </c>
      <c r="BQ2">
        <v>1.7301861988157643</v>
      </c>
      <c r="BR2">
        <v>1.9133324100091442</v>
      </c>
      <c r="BS2">
        <v>2.0863242163216302</v>
      </c>
      <c r="BT2">
        <v>2.2246404282536889</v>
      </c>
      <c r="BU2">
        <v>2.3085756248817777</v>
      </c>
      <c r="BV2">
        <v>2.3263222905149945</v>
      </c>
      <c r="BW2">
        <v>2.2746777662412683</v>
      </c>
      <c r="BX2">
        <v>2.1553567702610765</v>
      </c>
      <c r="BY2">
        <v>1.977825641694781</v>
      </c>
      <c r="BZ2">
        <v>1.7448012688864658</v>
      </c>
      <c r="CA2">
        <v>1.4724546601047759</v>
      </c>
      <c r="CB2">
        <v>1.1853739288659175</v>
      </c>
      <c r="CC2">
        <v>0.89039131943845518</v>
      </c>
      <c r="CD2">
        <v>0.60856653058898769</v>
      </c>
      <c r="CE2">
        <v>0.37783413402676236</v>
      </c>
      <c r="CF2">
        <v>0.1966665757487093</v>
      </c>
      <c r="CG2">
        <v>7.565120987772786E-2</v>
      </c>
      <c r="CH2">
        <v>4.4534941453946395E-4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8.6212518605558807E-14</v>
      </c>
      <c r="CY2">
        <v>0</v>
      </c>
      <c r="DB2">
        <f>SUM(C2:AW2)</f>
        <v>35.08614900036838</v>
      </c>
      <c r="DC2">
        <f>SUM(AX2:BS2)</f>
        <v>45.094267500831698</v>
      </c>
      <c r="DD2">
        <f>SUM(BT2:CT2)</f>
        <v>19.819583498799929</v>
      </c>
      <c r="DE2">
        <f>SUM(CU2:CZ2)</f>
        <v>8.6212518605558807E-14</v>
      </c>
    </row>
    <row r="3" spans="1:109">
      <c r="A3" s="9" t="s">
        <v>269</v>
      </c>
      <c r="B3" s="9" t="s">
        <v>271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8.2593487258779982E-4</v>
      </c>
      <c r="AF3">
        <v>0.2162538289503789</v>
      </c>
      <c r="AG3">
        <v>0.79118222742517719</v>
      </c>
      <c r="AH3">
        <v>1.5593668235684599</v>
      </c>
      <c r="AI3">
        <v>2.2367019608029826</v>
      </c>
      <c r="AJ3">
        <v>2.5894628785354348</v>
      </c>
      <c r="AK3">
        <v>2.5467297739895467</v>
      </c>
      <c r="AL3">
        <v>2.2238513196117204</v>
      </c>
      <c r="AM3">
        <v>1.8483506202084203</v>
      </c>
      <c r="AN3">
        <v>1.6298356000868128</v>
      </c>
      <c r="AO3">
        <v>1.6553857626183337</v>
      </c>
      <c r="AP3">
        <v>1.880130780261362</v>
      </c>
      <c r="AQ3">
        <v>2.2014988512202582</v>
      </c>
      <c r="AR3">
        <v>2.5311149426810404</v>
      </c>
      <c r="AS3">
        <v>2.8142082901331724</v>
      </c>
      <c r="AT3">
        <v>3.0273047752828144</v>
      </c>
      <c r="AU3">
        <v>3.1697741471610659</v>
      </c>
      <c r="AV3">
        <v>3.249662712703663</v>
      </c>
      <c r="AW3">
        <v>3.280100889202</v>
      </c>
      <c r="AX3">
        <v>3.2734926832203612</v>
      </c>
      <c r="AY3">
        <v>3.2394257452708279</v>
      </c>
      <c r="AZ3">
        <v>3.1862734914514048</v>
      </c>
      <c r="BA3">
        <v>3.1194597520149356</v>
      </c>
      <c r="BB3">
        <v>3.0357912224839665</v>
      </c>
      <c r="BC3">
        <v>2.9284168366010634</v>
      </c>
      <c r="BD3">
        <v>2.7931125166073087</v>
      </c>
      <c r="BE3">
        <v>2.6309513144184713</v>
      </c>
      <c r="BF3">
        <v>2.4468407642261578</v>
      </c>
      <c r="BG3">
        <v>2.2478052423413004</v>
      </c>
      <c r="BH3">
        <v>2.041651818232693</v>
      </c>
      <c r="BI3">
        <v>1.8378705512596287</v>
      </c>
      <c r="BJ3">
        <v>1.6484980228092367</v>
      </c>
      <c r="BK3">
        <v>1.4873798238780707</v>
      </c>
      <c r="BL3">
        <v>1.3694248420007984</v>
      </c>
      <c r="BM3">
        <v>1.3087506608096184</v>
      </c>
      <c r="BN3">
        <v>1.315267945330832</v>
      </c>
      <c r="BO3">
        <v>1.3908981288785141</v>
      </c>
      <c r="BP3">
        <v>1.5252872337056294</v>
      </c>
      <c r="BQ3">
        <v>1.6933750085801524</v>
      </c>
      <c r="BR3">
        <v>1.858908034941803</v>
      </c>
      <c r="BS3">
        <v>1.9818615993119557</v>
      </c>
      <c r="BT3">
        <v>2.0275486389988693</v>
      </c>
      <c r="BU3">
        <v>1.9762285471550143</v>
      </c>
      <c r="BV3">
        <v>1.8289042806464775</v>
      </c>
      <c r="BW3">
        <v>1.6068177797389442</v>
      </c>
      <c r="BX3">
        <v>1.342016134282551</v>
      </c>
      <c r="BY3">
        <v>1.0731859585668999</v>
      </c>
      <c r="BZ3">
        <v>0.81739725937089924</v>
      </c>
      <c r="CA3">
        <v>0.58891238747246533</v>
      </c>
      <c r="CB3">
        <v>0.42689264251095854</v>
      </c>
      <c r="CC3">
        <v>0.27633252092300847</v>
      </c>
      <c r="CD3">
        <v>0.15167209012912222</v>
      </c>
      <c r="CE3">
        <v>6.3165772974340256E-2</v>
      </c>
      <c r="CF3">
        <v>8.2918644108929129E-3</v>
      </c>
      <c r="CG3">
        <v>1.4876512959745048E-4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2.9132252166164105E-14</v>
      </c>
      <c r="CY3">
        <v>0</v>
      </c>
      <c r="DB3">
        <f t="shared" ref="DB3:DB31" si="0">SUM(C3:AW3)</f>
        <v>39.451742119315227</v>
      </c>
      <c r="DC3">
        <f t="shared" ref="DC3:DC31" si="1">SUM(AX3:BS3)</f>
        <v>48.360743238374724</v>
      </c>
      <c r="DD3">
        <f t="shared" ref="DD3:DD31" si="2">SUM(BT3:CT3)</f>
        <v>12.18751464231004</v>
      </c>
      <c r="DE3">
        <f t="shared" ref="DE3:DE31" si="3">SUM(CU3:CZ3)</f>
        <v>2.9132252166164105E-14</v>
      </c>
    </row>
    <row r="4" spans="1:109">
      <c r="A4" s="9" t="s">
        <v>269</v>
      </c>
      <c r="B4" s="9" t="s">
        <v>272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9.7029236986567009E-4</v>
      </c>
      <c r="AF4">
        <v>0.24900483681230115</v>
      </c>
      <c r="AG4">
        <v>0.86353828906487651</v>
      </c>
      <c r="AH4">
        <v>1.6597057677524276</v>
      </c>
      <c r="AI4">
        <v>2.3444465069333047</v>
      </c>
      <c r="AJ4">
        <v>2.6837953474459875</v>
      </c>
      <c r="AK4">
        <v>2.6138002706885479</v>
      </c>
      <c r="AL4">
        <v>2.2603648182976315</v>
      </c>
      <c r="AM4">
        <v>1.8605427553737612</v>
      </c>
      <c r="AN4">
        <v>1.6285317515619524</v>
      </c>
      <c r="AO4">
        <v>1.6500421592201016</v>
      </c>
      <c r="AP4">
        <v>1.8755082760686208</v>
      </c>
      <c r="AQ4">
        <v>2.1984459718832516</v>
      </c>
      <c r="AR4">
        <v>2.529295949977524</v>
      </c>
      <c r="AS4">
        <v>2.8137874370418072</v>
      </c>
      <c r="AT4">
        <v>3.029251716645958</v>
      </c>
      <c r="AU4">
        <v>3.1757233607841391</v>
      </c>
      <c r="AV4">
        <v>3.2615405708209955</v>
      </c>
      <c r="AW4">
        <v>3.2997469627131677</v>
      </c>
      <c r="AX4">
        <v>3.302385706856009</v>
      </c>
      <c r="AY4">
        <v>3.2785814335119428</v>
      </c>
      <c r="AZ4">
        <v>3.2362653924739044</v>
      </c>
      <c r="BA4">
        <v>3.1805811922338258</v>
      </c>
      <c r="BB4">
        <v>3.1082278571611135</v>
      </c>
      <c r="BC4">
        <v>3.0122779038644238</v>
      </c>
      <c r="BD4">
        <v>2.8882930161462426</v>
      </c>
      <c r="BE4">
        <v>2.73685141475148</v>
      </c>
      <c r="BF4">
        <v>2.5621078032079789</v>
      </c>
      <c r="BG4">
        <v>2.3701548628945366</v>
      </c>
      <c r="BH4">
        <v>2.1676770192305699</v>
      </c>
      <c r="BI4">
        <v>1.9626983599503582</v>
      </c>
      <c r="BJ4">
        <v>1.7653478624841346</v>
      </c>
      <c r="BK4">
        <v>1.5872438416003936</v>
      </c>
      <c r="BL4">
        <v>1.441132182382453</v>
      </c>
      <c r="BM4">
        <v>1.33973407665373</v>
      </c>
      <c r="BN4">
        <v>1.2932020920569496</v>
      </c>
      <c r="BO4">
        <v>1.3061278706852053</v>
      </c>
      <c r="BP4">
        <v>1.3736537500797943</v>
      </c>
      <c r="BQ4">
        <v>1.4787918253151238</v>
      </c>
      <c r="BR4">
        <v>1.5948511230679157</v>
      </c>
      <c r="BS4">
        <v>1.6909162010692658</v>
      </c>
      <c r="BT4">
        <v>1.7385099694633095</v>
      </c>
      <c r="BU4">
        <v>1.719002756079498</v>
      </c>
      <c r="BV4">
        <v>1.6282396879229235</v>
      </c>
      <c r="BW4">
        <v>1.4765994691050932</v>
      </c>
      <c r="BX4">
        <v>1.2817836499970363</v>
      </c>
      <c r="BY4">
        <v>1.0686267386840875</v>
      </c>
      <c r="BZ4">
        <v>0.844509067558602</v>
      </c>
      <c r="CA4">
        <v>0.62399393155124372</v>
      </c>
      <c r="CB4">
        <v>0.4405649832758991</v>
      </c>
      <c r="CC4">
        <v>0.27968890104810129</v>
      </c>
      <c r="CD4">
        <v>0.15172861366580859</v>
      </c>
      <c r="CE4">
        <v>6.3165772974340256E-2</v>
      </c>
      <c r="CF4">
        <v>8.2918644108929129E-3</v>
      </c>
      <c r="CG4">
        <v>1.4876512959745048E-4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2.9842794901924203E-14</v>
      </c>
      <c r="CY4">
        <v>0</v>
      </c>
      <c r="DB4">
        <f t="shared" si="0"/>
        <v>39.998043041456221</v>
      </c>
      <c r="DC4">
        <f t="shared" si="1"/>
        <v>48.677102787677342</v>
      </c>
      <c r="DD4">
        <f t="shared" si="2"/>
        <v>11.324854170866438</v>
      </c>
      <c r="DE4">
        <f t="shared" si="3"/>
        <v>2.9842794901924203E-14</v>
      </c>
    </row>
    <row r="5" spans="1:109">
      <c r="A5" s="9" t="s">
        <v>269</v>
      </c>
      <c r="B5" s="9" t="s">
        <v>273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1.3140921975529939E-3</v>
      </c>
      <c r="AF5">
        <v>0.37315558274561733</v>
      </c>
      <c r="AG5">
        <v>1.1941067273419899</v>
      </c>
      <c r="AH5">
        <v>2.2018567699478551</v>
      </c>
      <c r="AI5">
        <v>3.0307632641578022</v>
      </c>
      <c r="AJ5">
        <v>3.4050859906612754</v>
      </c>
      <c r="AK5">
        <v>3.2668942302250303</v>
      </c>
      <c r="AL5">
        <v>2.7900593494588155</v>
      </c>
      <c r="AM5">
        <v>2.276464003051764</v>
      </c>
      <c r="AN5">
        <v>1.9886915674059411</v>
      </c>
      <c r="AO5">
        <v>2.0232846174374903</v>
      </c>
      <c r="AP5">
        <v>2.3092373108174797</v>
      </c>
      <c r="AQ5">
        <v>2.7102377062341363</v>
      </c>
      <c r="AR5">
        <v>3.1161504243539691</v>
      </c>
      <c r="AS5">
        <v>3.4618157401330985</v>
      </c>
      <c r="AT5">
        <v>3.7193919784010747</v>
      </c>
      <c r="AU5">
        <v>3.8874634129373233</v>
      </c>
      <c r="AV5">
        <v>3.9743062392644455</v>
      </c>
      <c r="AW5">
        <v>3.993912511132879</v>
      </c>
      <c r="AX5">
        <v>3.9594366417969797</v>
      </c>
      <c r="AY5">
        <v>3.8813199964717584</v>
      </c>
      <c r="AZ5">
        <v>3.7700641560979671</v>
      </c>
      <c r="BA5">
        <v>3.6348439201479228</v>
      </c>
      <c r="BB5">
        <v>3.476575808147675</v>
      </c>
      <c r="BC5">
        <v>3.2929819800963136</v>
      </c>
      <c r="BD5">
        <v>3.0849403164188316</v>
      </c>
      <c r="BE5">
        <v>2.8583812963656547</v>
      </c>
      <c r="BF5">
        <v>2.6217876593948009</v>
      </c>
      <c r="BG5">
        <v>2.383740219688042</v>
      </c>
      <c r="BH5">
        <v>2.1506674336076252</v>
      </c>
      <c r="BI5">
        <v>1.9269993231402744</v>
      </c>
      <c r="BJ5">
        <v>1.715828431991048</v>
      </c>
      <c r="BK5">
        <v>1.5188179077670447</v>
      </c>
      <c r="BL5">
        <v>1.3372647957326909</v>
      </c>
      <c r="BM5">
        <v>1.1732007333214363</v>
      </c>
      <c r="BN5">
        <v>1.02945128446037</v>
      </c>
      <c r="BO5">
        <v>0.90921277007861268</v>
      </c>
      <c r="BP5">
        <v>0.81386016849170983</v>
      </c>
      <c r="BQ5">
        <v>0.7404694580877943</v>
      </c>
      <c r="BR5">
        <v>0.68274867741523337</v>
      </c>
      <c r="BS5">
        <v>0.63288064663823607</v>
      </c>
      <c r="BT5">
        <v>0.58286576849761684</v>
      </c>
      <c r="BU5">
        <v>0.52650428733825438</v>
      </c>
      <c r="BV5">
        <v>0.46082210279074898</v>
      </c>
      <c r="BW5">
        <v>0.38614470450553334</v>
      </c>
      <c r="BX5">
        <v>0.3034468689990738</v>
      </c>
      <c r="BY5">
        <v>0.2182707126617931</v>
      </c>
      <c r="BZ5">
        <v>0.12423335751320702</v>
      </c>
      <c r="CA5">
        <v>6.6283869396376788E-2</v>
      </c>
      <c r="CB5">
        <v>1.1565555377434108E-2</v>
      </c>
      <c r="CC5">
        <v>1.9762965639624067E-4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4.7369515717339994E-15</v>
      </c>
      <c r="CY5">
        <v>0</v>
      </c>
      <c r="DB5">
        <f t="shared" si="0"/>
        <v>49.724191517905538</v>
      </c>
      <c r="DC5">
        <f t="shared" si="1"/>
        <v>47.595473625358018</v>
      </c>
      <c r="DD5">
        <f t="shared" si="2"/>
        <v>2.6803348567364349</v>
      </c>
      <c r="DE5">
        <f t="shared" si="3"/>
        <v>4.7369515717339994E-15</v>
      </c>
    </row>
    <row r="6" spans="1:109">
      <c r="A6" s="9" t="s">
        <v>269</v>
      </c>
      <c r="B6" s="9" t="s">
        <v>274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1.2498105223138851E-3</v>
      </c>
      <c r="AF6">
        <v>0.35745567674414519</v>
      </c>
      <c r="AG6">
        <v>1.1539466316800773</v>
      </c>
      <c r="AH6">
        <v>2.1381885341142572</v>
      </c>
      <c r="AI6">
        <v>2.9527595137544846</v>
      </c>
      <c r="AJ6">
        <v>3.3258583776709618</v>
      </c>
      <c r="AK6">
        <v>3.1977238810915609</v>
      </c>
      <c r="AL6">
        <v>2.7356194788036086</v>
      </c>
      <c r="AM6">
        <v>2.2332419096025546</v>
      </c>
      <c r="AN6">
        <v>1.9474335331707837</v>
      </c>
      <c r="AO6">
        <v>1.9739227591204234</v>
      </c>
      <c r="AP6">
        <v>2.2451124328889729</v>
      </c>
      <c r="AQ6">
        <v>2.6293422567008506</v>
      </c>
      <c r="AR6">
        <v>3.0200195900758371</v>
      </c>
      <c r="AS6">
        <v>3.3540689169153461</v>
      </c>
      <c r="AT6">
        <v>3.6046132435508733</v>
      </c>
      <c r="AU6">
        <v>3.7704003305635299</v>
      </c>
      <c r="AV6">
        <v>3.8594490642459882</v>
      </c>
      <c r="AW6">
        <v>3.8852024187487202</v>
      </c>
      <c r="AX6">
        <v>3.8602963260973069</v>
      </c>
      <c r="AY6">
        <v>3.7949158444485338</v>
      </c>
      <c r="AZ6">
        <v>3.6994940663657947</v>
      </c>
      <c r="BA6">
        <v>3.5832711244250408</v>
      </c>
      <c r="BB6">
        <v>3.4473107071766309</v>
      </c>
      <c r="BC6">
        <v>3.2891422145968732</v>
      </c>
      <c r="BD6">
        <v>3.1087146740351206</v>
      </c>
      <c r="BE6">
        <v>2.9102046259809478</v>
      </c>
      <c r="BF6">
        <v>2.6998166975204398</v>
      </c>
      <c r="BG6">
        <v>2.4838130669755092</v>
      </c>
      <c r="BH6">
        <v>2.2667448965366757</v>
      </c>
      <c r="BI6">
        <v>2.0518952680224816</v>
      </c>
      <c r="BJ6">
        <v>1.8421026169663983</v>
      </c>
      <c r="BK6">
        <v>1.6397357182325611</v>
      </c>
      <c r="BL6">
        <v>1.4476426670483333</v>
      </c>
      <c r="BM6">
        <v>1.270028810888522</v>
      </c>
      <c r="BN6">
        <v>1.1121818982519498</v>
      </c>
      <c r="BO6">
        <v>0.97958736088932141</v>
      </c>
      <c r="BP6">
        <v>0.87527727399066724</v>
      </c>
      <c r="BQ6">
        <v>0.79704082642457807</v>
      </c>
      <c r="BR6">
        <v>0.73822247399426055</v>
      </c>
      <c r="BS6">
        <v>0.68970048328394662</v>
      </c>
      <c r="BT6">
        <v>0.64161231662759233</v>
      </c>
      <c r="BU6">
        <v>0.58585595941292168</v>
      </c>
      <c r="BV6">
        <v>0.51804353977414241</v>
      </c>
      <c r="BW6">
        <v>0.43788888650030722</v>
      </c>
      <c r="BX6">
        <v>0.34676188481259762</v>
      </c>
      <c r="BY6">
        <v>0.25175599370203355</v>
      </c>
      <c r="BZ6">
        <v>0.16198927248076606</v>
      </c>
      <c r="CA6">
        <v>7.1491012529452252E-2</v>
      </c>
      <c r="CB6">
        <v>1.1655502386600843E-2</v>
      </c>
      <c r="CC6">
        <v>1.9762965639624067E-4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6.6317322004276003E-15</v>
      </c>
      <c r="CY6">
        <v>0</v>
      </c>
      <c r="DB6">
        <f t="shared" si="0"/>
        <v>48.385608359965289</v>
      </c>
      <c r="DC6">
        <f t="shared" si="1"/>
        <v>48.587139642151897</v>
      </c>
      <c r="DD6">
        <f t="shared" si="2"/>
        <v>3.0272519978828103</v>
      </c>
      <c r="DE6">
        <f t="shared" si="3"/>
        <v>6.6317322004276003E-15</v>
      </c>
    </row>
    <row r="7" spans="1:109">
      <c r="A7" s="9" t="s">
        <v>269</v>
      </c>
      <c r="B7" s="9" t="s">
        <v>275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9.0274447992596369E-4</v>
      </c>
      <c r="AF7">
        <v>0.28396368237637998</v>
      </c>
      <c r="AG7">
        <v>1.0177797033574598</v>
      </c>
      <c r="AH7">
        <v>1.9896243178201409</v>
      </c>
      <c r="AI7">
        <v>2.84480570521165</v>
      </c>
      <c r="AJ7">
        <v>3.2922995498721663</v>
      </c>
      <c r="AK7">
        <v>3.2442862970420485</v>
      </c>
      <c r="AL7">
        <v>2.8438470616529505</v>
      </c>
      <c r="AM7">
        <v>2.372927720972124</v>
      </c>
      <c r="AN7">
        <v>2.0913833202727661</v>
      </c>
      <c r="AO7">
        <v>2.108161522526788</v>
      </c>
      <c r="AP7">
        <v>2.3703752509942841</v>
      </c>
      <c r="AQ7">
        <v>2.7551863469307887</v>
      </c>
      <c r="AR7">
        <v>3.1575557681255093</v>
      </c>
      <c r="AS7">
        <v>3.5124899726369518</v>
      </c>
      <c r="AT7">
        <v>3.7911527362610342</v>
      </c>
      <c r="AU7">
        <v>3.9903234097618414</v>
      </c>
      <c r="AV7">
        <v>4.1150634321480748</v>
      </c>
      <c r="AW7">
        <v>4.1748305720324801</v>
      </c>
      <c r="AX7">
        <v>4.1775591210980583</v>
      </c>
      <c r="AY7">
        <v>4.1286684326864282</v>
      </c>
      <c r="AZ7">
        <v>4.0346082182141805</v>
      </c>
      <c r="BA7">
        <v>3.9020608423211884</v>
      </c>
      <c r="BB7">
        <v>3.7311361387729365</v>
      </c>
      <c r="BC7">
        <v>3.5203855323849353</v>
      </c>
      <c r="BD7">
        <v>3.272834901689007</v>
      </c>
      <c r="BE7">
        <v>2.9974362718368921</v>
      </c>
      <c r="BF7">
        <v>2.7061433456935302</v>
      </c>
      <c r="BG7">
        <v>2.4112266963931237</v>
      </c>
      <c r="BH7">
        <v>2.1227672517605911</v>
      </c>
      <c r="BI7">
        <v>1.8484406033672518</v>
      </c>
      <c r="BJ7">
        <v>1.5938906995703408</v>
      </c>
      <c r="BK7">
        <v>1.3625224672191678</v>
      </c>
      <c r="BL7">
        <v>1.156441607593051</v>
      </c>
      <c r="BM7">
        <v>0.97756078469534935</v>
      </c>
      <c r="BN7">
        <v>0.82782842124334477</v>
      </c>
      <c r="BO7">
        <v>0.70913980289402756</v>
      </c>
      <c r="BP7">
        <v>0.62138513012296825</v>
      </c>
      <c r="BQ7">
        <v>0.55998961063959873</v>
      </c>
      <c r="BR7">
        <v>0.51683378179418182</v>
      </c>
      <c r="BS7">
        <v>0.48221938392609182</v>
      </c>
      <c r="BT7">
        <v>0.44659369021675993</v>
      </c>
      <c r="BU7">
        <v>0.40306562607145102</v>
      </c>
      <c r="BV7">
        <v>0.34914055323013415</v>
      </c>
      <c r="BW7">
        <v>0.2866193199198378</v>
      </c>
      <c r="BX7">
        <v>0.21812520794026255</v>
      </c>
      <c r="BY7">
        <v>0.15029904736210398</v>
      </c>
      <c r="BZ7">
        <v>7.229789538377962E-2</v>
      </c>
      <c r="CA7">
        <v>4.3143838142329152E-2</v>
      </c>
      <c r="CB7">
        <v>1.9431722601704872E-2</v>
      </c>
      <c r="CC7">
        <v>9.4161012617789228E-3</v>
      </c>
      <c r="CD7">
        <v>8.2713548031250594E-3</v>
      </c>
      <c r="CE7">
        <v>9.0383989171073202E-3</v>
      </c>
      <c r="CF7">
        <v>1.1520921448651199E-2</v>
      </c>
      <c r="CG7">
        <v>1.52342597814723E-2</v>
      </c>
      <c r="CH7">
        <v>1.9379193591952101E-2</v>
      </c>
      <c r="CI7">
        <v>2.3077253862481901E-2</v>
      </c>
      <c r="CJ7">
        <v>2.5716009296023402E-2</v>
      </c>
      <c r="CK7">
        <v>2.7166359586664201E-2</v>
      </c>
      <c r="CL7">
        <v>2.77311321832386E-2</v>
      </c>
      <c r="CM7">
        <v>2.78141392958716E-2</v>
      </c>
      <c r="CN7">
        <v>2.7557916278895801E-2</v>
      </c>
      <c r="CO7">
        <v>2.6812824453548999E-2</v>
      </c>
      <c r="CP7">
        <v>2.54507571808276E-2</v>
      </c>
      <c r="CQ7">
        <v>2.3565022167858298E-2</v>
      </c>
      <c r="CR7">
        <v>2.13021216733154E-2</v>
      </c>
      <c r="CS7">
        <v>1.8744894584416701E-2</v>
      </c>
      <c r="CT7">
        <v>1.59674447868795E-2</v>
      </c>
      <c r="CU7">
        <v>1.29872138119481E-2</v>
      </c>
      <c r="CV7">
        <v>9.8615814906580102E-3</v>
      </c>
      <c r="CW7">
        <v>6.4849045558276006E-3</v>
      </c>
      <c r="CX7">
        <v>1.4513372749007616E-4</v>
      </c>
      <c r="CY7">
        <v>0</v>
      </c>
      <c r="DB7">
        <f t="shared" si="0"/>
        <v>49.956959114475367</v>
      </c>
      <c r="DC7">
        <f t="shared" si="1"/>
        <v>47.661079045916239</v>
      </c>
      <c r="DD7">
        <f t="shared" si="2"/>
        <v>2.3524830060224717</v>
      </c>
      <c r="DE7">
        <f t="shared" si="3"/>
        <v>2.9478833585923788E-2</v>
      </c>
    </row>
    <row r="8" spans="1:109">
      <c r="A8" s="9" t="s">
        <v>269</v>
      </c>
      <c r="B8" s="9" t="s">
        <v>276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1.1562207985467902E-3</v>
      </c>
      <c r="AF8">
        <v>0.3397375659811932</v>
      </c>
      <c r="AG8">
        <v>1.132252962203522</v>
      </c>
      <c r="AH8">
        <v>2.1344831923844376</v>
      </c>
      <c r="AI8">
        <v>2.9819133748784052</v>
      </c>
      <c r="AJ8">
        <v>3.3898345014232723</v>
      </c>
      <c r="AK8">
        <v>3.2872428765030626</v>
      </c>
      <c r="AL8">
        <v>2.8366936725594418</v>
      </c>
      <c r="AM8">
        <v>2.3345395782238723</v>
      </c>
      <c r="AN8">
        <v>2.0448591726698098</v>
      </c>
      <c r="AO8">
        <v>2.0707963404876057</v>
      </c>
      <c r="AP8">
        <v>2.3491070799097273</v>
      </c>
      <c r="AQ8">
        <v>2.748806487329051</v>
      </c>
      <c r="AR8">
        <v>3.1615018276009414</v>
      </c>
      <c r="AS8">
        <v>3.5213449273373199</v>
      </c>
      <c r="AT8">
        <v>3.7987553023803509</v>
      </c>
      <c r="AU8">
        <v>3.9898993493980761</v>
      </c>
      <c r="AV8">
        <v>4.0999190656329292</v>
      </c>
      <c r="AW8">
        <v>4.1392132694617176</v>
      </c>
      <c r="AX8">
        <v>4.1175803715953876</v>
      </c>
      <c r="AY8">
        <v>4.0432038624546589</v>
      </c>
      <c r="AZ8">
        <v>3.9259394942872587</v>
      </c>
      <c r="BA8">
        <v>3.7760382482157326</v>
      </c>
      <c r="BB8">
        <v>3.5966579894223067</v>
      </c>
      <c r="BC8">
        <v>3.3881525149735774</v>
      </c>
      <c r="BD8">
        <v>3.1537273907285099</v>
      </c>
      <c r="BE8">
        <v>2.90085513050713</v>
      </c>
      <c r="BF8">
        <v>2.638794302691704</v>
      </c>
      <c r="BG8">
        <v>2.3766035083085653</v>
      </c>
      <c r="BH8">
        <v>2.121285615101304</v>
      </c>
      <c r="BI8">
        <v>1.878006320829527</v>
      </c>
      <c r="BJ8">
        <v>1.6506812399721489</v>
      </c>
      <c r="BK8">
        <v>1.441781377062713</v>
      </c>
      <c r="BL8">
        <v>1.2530645459839189</v>
      </c>
      <c r="BM8">
        <v>1.0863399842727151</v>
      </c>
      <c r="BN8">
        <v>0.94339072230775112</v>
      </c>
      <c r="BO8">
        <v>0.82582076486344813</v>
      </c>
      <c r="BP8">
        <v>0.73333252222020762</v>
      </c>
      <c r="BQ8">
        <v>0.66159907051741573</v>
      </c>
      <c r="BR8">
        <v>0.60335325968489306</v>
      </c>
      <c r="BS8">
        <v>0.5503332123936473</v>
      </c>
      <c r="BT8">
        <v>0.49483895954632134</v>
      </c>
      <c r="BU8">
        <v>0.43194173660949808</v>
      </c>
      <c r="BV8">
        <v>0.36087278204125506</v>
      </c>
      <c r="BW8">
        <v>0.28457267394442753</v>
      </c>
      <c r="BX8">
        <v>0.20607252173373203</v>
      </c>
      <c r="BY8">
        <v>0.13218549539802921</v>
      </c>
      <c r="BZ8">
        <v>5.9874519495917856E-2</v>
      </c>
      <c r="CA8">
        <v>1.0430956730132842E-3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1.4210854715202001E-15</v>
      </c>
      <c r="CY8">
        <v>0</v>
      </c>
      <c r="DB8">
        <f t="shared" si="0"/>
        <v>50.362056767163281</v>
      </c>
      <c r="DC8">
        <f t="shared" si="1"/>
        <v>47.666541448394526</v>
      </c>
      <c r="DD8">
        <f t="shared" si="2"/>
        <v>1.9714017844421945</v>
      </c>
      <c r="DE8">
        <f t="shared" si="3"/>
        <v>1.4210854715202001E-15</v>
      </c>
    </row>
    <row r="9" spans="1:109">
      <c r="A9" s="9" t="s">
        <v>269</v>
      </c>
      <c r="B9" s="9" t="s">
        <v>277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1.050458412922727E-3</v>
      </c>
      <c r="AF9">
        <v>0.31450839850926282</v>
      </c>
      <c r="AG9">
        <v>1.0706902416784918</v>
      </c>
      <c r="AH9">
        <v>2.041768078651276</v>
      </c>
      <c r="AI9">
        <v>2.8755167172665965</v>
      </c>
      <c r="AJ9">
        <v>3.2918712590235018</v>
      </c>
      <c r="AK9">
        <v>3.2152048028064177</v>
      </c>
      <c r="AL9">
        <v>2.7963733823863337</v>
      </c>
      <c r="AM9">
        <v>2.3183503996241712</v>
      </c>
      <c r="AN9">
        <v>2.0364448907249839</v>
      </c>
      <c r="AO9">
        <v>2.0530863483377537</v>
      </c>
      <c r="AP9">
        <v>2.3105917152931292</v>
      </c>
      <c r="AQ9">
        <v>2.6846721205946062</v>
      </c>
      <c r="AR9">
        <v>3.0712361537877069</v>
      </c>
      <c r="AS9">
        <v>3.4064964740136241</v>
      </c>
      <c r="AT9">
        <v>3.6617755255641624</v>
      </c>
      <c r="AU9">
        <v>3.8334145618648412</v>
      </c>
      <c r="AV9">
        <v>3.9263983330134287</v>
      </c>
      <c r="AW9">
        <v>3.9508777336503869</v>
      </c>
      <c r="AX9">
        <v>3.9166712144867772</v>
      </c>
      <c r="AY9">
        <v>3.8324400967671401</v>
      </c>
      <c r="AZ9">
        <v>3.7090016301625517</v>
      </c>
      <c r="BA9">
        <v>3.5580858605416266</v>
      </c>
      <c r="BB9">
        <v>3.3847869751952415</v>
      </c>
      <c r="BC9">
        <v>3.1911815773224306</v>
      </c>
      <c r="BD9">
        <v>2.9811365136433201</v>
      </c>
      <c r="BE9">
        <v>2.7612274190885091</v>
      </c>
      <c r="BF9">
        <v>2.538363989674822</v>
      </c>
      <c r="BG9">
        <v>2.3184070995325361</v>
      </c>
      <c r="BH9">
        <v>2.1051564622299233</v>
      </c>
      <c r="BI9">
        <v>1.9012776733342374</v>
      </c>
      <c r="BJ9">
        <v>1.709373544125987</v>
      </c>
      <c r="BK9">
        <v>1.5319868699729391</v>
      </c>
      <c r="BL9">
        <v>1.3721179111321509</v>
      </c>
      <c r="BM9">
        <v>1.2334898259326892</v>
      </c>
      <c r="BN9">
        <v>1.1197552966585129</v>
      </c>
      <c r="BO9">
        <v>1.0334965502546303</v>
      </c>
      <c r="BP9">
        <v>0.97371121120784798</v>
      </c>
      <c r="BQ9">
        <v>0.93331733721675625</v>
      </c>
      <c r="BR9">
        <v>0.90050331462647237</v>
      </c>
      <c r="BS9">
        <v>0.86157549323223748</v>
      </c>
      <c r="BT9">
        <v>0.80393772783174455</v>
      </c>
      <c r="BU9">
        <v>0.71991959470181666</v>
      </c>
      <c r="BV9">
        <v>0.60940966731269675</v>
      </c>
      <c r="BW9">
        <v>0.47971568640744522</v>
      </c>
      <c r="BX9">
        <v>0.34176054295615332</v>
      </c>
      <c r="BY9">
        <v>0.2115741625729412</v>
      </c>
      <c r="BZ9">
        <v>0.10429908962470624</v>
      </c>
      <c r="CA9">
        <v>1.9920670495537237E-3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2.8421709430404001E-15</v>
      </c>
      <c r="CY9">
        <v>0</v>
      </c>
      <c r="DB9">
        <f t="shared" si="0"/>
        <v>48.860327595203593</v>
      </c>
      <c r="DC9">
        <f t="shared" si="1"/>
        <v>47.867063866339336</v>
      </c>
      <c r="DD9">
        <f t="shared" si="2"/>
        <v>3.2726085384570576</v>
      </c>
      <c r="DE9">
        <f t="shared" si="3"/>
        <v>2.8421709430404001E-15</v>
      </c>
    </row>
    <row r="10" spans="1:109">
      <c r="A10" s="9" t="s">
        <v>269</v>
      </c>
      <c r="B10" s="9" t="s">
        <v>278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1.3259890391116541E-3</v>
      </c>
      <c r="AF10">
        <v>0.38172611097914755</v>
      </c>
      <c r="AG10">
        <v>1.242385914554532</v>
      </c>
      <c r="AH10">
        <v>2.3141779315280337</v>
      </c>
      <c r="AI10">
        <v>3.2104333320704308</v>
      </c>
      <c r="AJ10">
        <v>3.6346081969442601</v>
      </c>
      <c r="AK10">
        <v>3.518577081544592</v>
      </c>
      <c r="AL10">
        <v>3.040404178591483</v>
      </c>
      <c r="AM10">
        <v>2.5166449539345663</v>
      </c>
      <c r="AN10">
        <v>2.2260038124672965</v>
      </c>
      <c r="AO10">
        <v>2.2741701202947988</v>
      </c>
      <c r="AP10">
        <v>2.5899126456423889</v>
      </c>
      <c r="AQ10">
        <v>3.0310254181919012</v>
      </c>
      <c r="AR10">
        <v>3.4802813829214232</v>
      </c>
      <c r="AS10">
        <v>3.8659445330877964</v>
      </c>
      <c r="AT10">
        <v>4.1546342786354362</v>
      </c>
      <c r="AU10">
        <v>4.3404355741750109</v>
      </c>
      <c r="AV10">
        <v>4.4277722165565248</v>
      </c>
      <c r="AW10">
        <v>4.4278625630766628</v>
      </c>
      <c r="AX10">
        <v>4.3523627078716638</v>
      </c>
      <c r="AY10">
        <v>4.2119238785565551</v>
      </c>
      <c r="AZ10">
        <v>4.0196787504423446</v>
      </c>
      <c r="BA10">
        <v>3.7898452345178755</v>
      </c>
      <c r="BB10">
        <v>3.5296660324666744</v>
      </c>
      <c r="BC10">
        <v>3.2436582968307661</v>
      </c>
      <c r="BD10">
        <v>2.939120146698968</v>
      </c>
      <c r="BE10">
        <v>2.627160572836452</v>
      </c>
      <c r="BF10">
        <v>2.3197478744899724</v>
      </c>
      <c r="BG10">
        <v>2.0274514173845692</v>
      </c>
      <c r="BH10">
        <v>1.7573824390274388</v>
      </c>
      <c r="BI10">
        <v>1.5133501022005038</v>
      </c>
      <c r="BJ10">
        <v>1.2966688994958147</v>
      </c>
      <c r="BK10">
        <v>1.1064674814674433</v>
      </c>
      <c r="BL10">
        <v>0.9410891854113842</v>
      </c>
      <c r="BM10">
        <v>0.79961063274786137</v>
      </c>
      <c r="BN10">
        <v>0.68223376239735667</v>
      </c>
      <c r="BO10">
        <v>0.59008696257994298</v>
      </c>
      <c r="BP10">
        <v>0.52304197059158086</v>
      </c>
      <c r="BQ10">
        <v>0.47712942481294079</v>
      </c>
      <c r="BR10">
        <v>0.4454511092911943</v>
      </c>
      <c r="BS10">
        <v>0.4199605073257161</v>
      </c>
      <c r="BT10">
        <v>0.39267235787320653</v>
      </c>
      <c r="BU10">
        <v>0.35759962321162264</v>
      </c>
      <c r="BV10">
        <v>0.31217999065543156</v>
      </c>
      <c r="BW10">
        <v>0.25734643151259901</v>
      </c>
      <c r="BX10">
        <v>0.19462248735229798</v>
      </c>
      <c r="BY10">
        <v>0.13005342963239744</v>
      </c>
      <c r="BZ10">
        <v>5.4402532182648178E-2</v>
      </c>
      <c r="CA10">
        <v>9.5357402245383627E-3</v>
      </c>
      <c r="CB10">
        <v>1.73783674839001E-4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5.6843418860808002E-15</v>
      </c>
      <c r="CY10">
        <v>0</v>
      </c>
      <c r="DB10">
        <f t="shared" si="0"/>
        <v>54.678326234235406</v>
      </c>
      <c r="DC10">
        <f t="shared" si="1"/>
        <v>43.613087389445027</v>
      </c>
      <c r="DD10">
        <f t="shared" si="2"/>
        <v>1.7085863763195808</v>
      </c>
      <c r="DE10">
        <f t="shared" si="3"/>
        <v>5.6843418860808002E-15</v>
      </c>
    </row>
    <row r="11" spans="1:109">
      <c r="A11" s="9" t="s">
        <v>269</v>
      </c>
      <c r="B11" s="9" t="s">
        <v>279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1.0090692683263555E-3</v>
      </c>
      <c r="AF11">
        <v>0.30301187254644113</v>
      </c>
      <c r="AG11">
        <v>1.034787342561458</v>
      </c>
      <c r="AH11">
        <v>1.9758562325725599</v>
      </c>
      <c r="AI11">
        <v>2.7839596209436572</v>
      </c>
      <c r="AJ11">
        <v>3.1866159676106109</v>
      </c>
      <c r="AK11">
        <v>3.110047414758788</v>
      </c>
      <c r="AL11">
        <v>2.7008592033580183</v>
      </c>
      <c r="AM11">
        <v>2.234395368581688</v>
      </c>
      <c r="AN11">
        <v>1.9593827467579241</v>
      </c>
      <c r="AO11">
        <v>1.9761287141505268</v>
      </c>
      <c r="AP11">
        <v>2.2294304902498632</v>
      </c>
      <c r="AQ11">
        <v>2.5993971446075999</v>
      </c>
      <c r="AR11">
        <v>2.9856544334029218</v>
      </c>
      <c r="AS11">
        <v>3.3266439349926684</v>
      </c>
      <c r="AT11">
        <v>3.5943810389994795</v>
      </c>
      <c r="AU11">
        <v>3.7845575558774969</v>
      </c>
      <c r="AV11">
        <v>3.9007244538741559</v>
      </c>
      <c r="AW11">
        <v>3.9511993805170547</v>
      </c>
      <c r="AX11">
        <v>3.9440048447511642</v>
      </c>
      <c r="AY11">
        <v>3.886278952515867</v>
      </c>
      <c r="AZ11">
        <v>3.7874524626035972</v>
      </c>
      <c r="BA11">
        <v>3.6579059213042711</v>
      </c>
      <c r="BB11">
        <v>3.5014885712696788</v>
      </c>
      <c r="BC11">
        <v>3.3189450019472373</v>
      </c>
      <c r="BD11">
        <v>3.1127238322369402</v>
      </c>
      <c r="BE11">
        <v>2.8881338383129549</v>
      </c>
      <c r="BF11">
        <v>2.651368008419273</v>
      </c>
      <c r="BG11">
        <v>2.4084774878226689</v>
      </c>
      <c r="BH11">
        <v>2.1646684935082847</v>
      </c>
      <c r="BI11">
        <v>1.925338173424241</v>
      </c>
      <c r="BJ11">
        <v>1.697141713606199</v>
      </c>
      <c r="BK11">
        <v>1.48784306932614</v>
      </c>
      <c r="BL11">
        <v>1.306233801870891</v>
      </c>
      <c r="BM11">
        <v>1.1613596131877617</v>
      </c>
      <c r="BN11">
        <v>1.0603455322751258</v>
      </c>
      <c r="BO11">
        <v>1.0058842390550728</v>
      </c>
      <c r="BP11">
        <v>0.99262937924320549</v>
      </c>
      <c r="BQ11">
        <v>1.0046311530439174</v>
      </c>
      <c r="BR11">
        <v>1.0180157513469577</v>
      </c>
      <c r="BS11">
        <v>1.0065701416885158</v>
      </c>
      <c r="BT11">
        <v>0.948455585417039</v>
      </c>
      <c r="BU11">
        <v>0.83367932905432984</v>
      </c>
      <c r="BV11">
        <v>0.66902045719845948</v>
      </c>
      <c r="BW11">
        <v>0.47689529241469286</v>
      </c>
      <c r="BX11">
        <v>0.28701103072904749</v>
      </c>
      <c r="BY11">
        <v>0.11506865859965824</v>
      </c>
      <c r="BZ11">
        <v>4.357903914615803E-2</v>
      </c>
      <c r="CA11">
        <v>8.0863904940997491E-4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5.6843418860808002E-15</v>
      </c>
      <c r="CY11">
        <v>0</v>
      </c>
      <c r="DB11">
        <f t="shared" si="0"/>
        <v>47.63804198563124</v>
      </c>
      <c r="DC11">
        <f t="shared" si="1"/>
        <v>48.987439982759966</v>
      </c>
      <c r="DD11">
        <f t="shared" si="2"/>
        <v>3.3745180316087948</v>
      </c>
      <c r="DE11">
        <f t="shared" si="3"/>
        <v>5.6843418860808002E-15</v>
      </c>
    </row>
    <row r="12" spans="1:109">
      <c r="A12" s="9" t="s">
        <v>269</v>
      </c>
      <c r="B12" s="9" t="s">
        <v>280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1.0513166410198789E-3</v>
      </c>
      <c r="AF12">
        <v>0.31795171883961987</v>
      </c>
      <c r="AG12">
        <v>1.0945775685934289</v>
      </c>
      <c r="AH12">
        <v>2.1003022519305561</v>
      </c>
      <c r="AI12">
        <v>2.9719720073298519</v>
      </c>
      <c r="AJ12">
        <v>3.4184021759749621</v>
      </c>
      <c r="AK12">
        <v>3.358353459617347</v>
      </c>
      <c r="AL12">
        <v>2.9447205496019153</v>
      </c>
      <c r="AM12">
        <v>2.4681432710292883</v>
      </c>
      <c r="AN12">
        <v>2.1924310778610576</v>
      </c>
      <c r="AO12">
        <v>2.2248826306818139</v>
      </c>
      <c r="AP12">
        <v>2.5077818702284538</v>
      </c>
      <c r="AQ12">
        <v>2.9137712237547371</v>
      </c>
      <c r="AR12">
        <v>3.3347114275100567</v>
      </c>
      <c r="AS12">
        <v>3.7022800487903682</v>
      </c>
      <c r="AT12">
        <v>3.9829509507349519</v>
      </c>
      <c r="AU12">
        <v>4.1683782819720054</v>
      </c>
      <c r="AV12">
        <v>4.2595499190789905</v>
      </c>
      <c r="AW12">
        <v>4.2640193529529107</v>
      </c>
      <c r="AX12">
        <v>4.1905391189522732</v>
      </c>
      <c r="AY12">
        <v>4.0482978550214828</v>
      </c>
      <c r="AZ12">
        <v>3.8506377365703939</v>
      </c>
      <c r="BA12">
        <v>3.613618372007108</v>
      </c>
      <c r="BB12">
        <v>3.3476819249924432</v>
      </c>
      <c r="BC12">
        <v>3.061024013133546</v>
      </c>
      <c r="BD12">
        <v>2.7640844216680081</v>
      </c>
      <c r="BE12">
        <v>2.4697535312032448</v>
      </c>
      <c r="BF12">
        <v>2.1899675825040461</v>
      </c>
      <c r="BG12">
        <v>1.9334985005779917</v>
      </c>
      <c r="BH12">
        <v>1.704499979411316</v>
      </c>
      <c r="BI12">
        <v>1.503642784994085</v>
      </c>
      <c r="BJ12">
        <v>1.330048983126547</v>
      </c>
      <c r="BK12">
        <v>1.1824814770283372</v>
      </c>
      <c r="BL12">
        <v>1.060760234945707</v>
      </c>
      <c r="BM12">
        <v>0.96632281323303881</v>
      </c>
      <c r="BN12">
        <v>0.90106677871929008</v>
      </c>
      <c r="BO12">
        <v>0.86564436601078965</v>
      </c>
      <c r="BP12">
        <v>0.85639145271053407</v>
      </c>
      <c r="BQ12">
        <v>0.86277018274653161</v>
      </c>
      <c r="BR12">
        <v>0.86931739823145904</v>
      </c>
      <c r="BS12">
        <v>0.85945540029582068</v>
      </c>
      <c r="BT12">
        <v>0.81929634185216871</v>
      </c>
      <c r="BU12">
        <v>0.74178750544757577</v>
      </c>
      <c r="BV12">
        <v>0.62922355948572029</v>
      </c>
      <c r="BW12">
        <v>0.4925542730289621</v>
      </c>
      <c r="BX12">
        <v>0.34654603319669508</v>
      </c>
      <c r="BY12">
        <v>0.21032551901784732</v>
      </c>
      <c r="BZ12">
        <v>0.10061600795355903</v>
      </c>
      <c r="CA12">
        <v>1.9147488101481259E-3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8.5265128291212003E-15</v>
      </c>
      <c r="CY12">
        <v>0</v>
      </c>
      <c r="DB12">
        <f t="shared" si="0"/>
        <v>52.226231103123339</v>
      </c>
      <c r="DC12">
        <f t="shared" si="1"/>
        <v>44.431504908083994</v>
      </c>
      <c r="DD12">
        <f t="shared" si="2"/>
        <v>3.3422639887926771</v>
      </c>
      <c r="DE12">
        <f t="shared" si="3"/>
        <v>8.5265128291212003E-15</v>
      </c>
    </row>
    <row r="13" spans="1:109">
      <c r="A13" s="9" t="s">
        <v>269</v>
      </c>
      <c r="B13" s="9" t="s">
        <v>281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1.1635993323618969E-3</v>
      </c>
      <c r="AF13">
        <v>0.34768742254490403</v>
      </c>
      <c r="AG13">
        <v>1.181279617654448</v>
      </c>
      <c r="AH13">
        <v>2.2516392437051032</v>
      </c>
      <c r="AI13">
        <v>3.1728546151648436</v>
      </c>
      <c r="AJ13">
        <v>3.6387392848105451</v>
      </c>
      <c r="AK13">
        <v>3.5676243209986325</v>
      </c>
      <c r="AL13">
        <v>3.1261245224514469</v>
      </c>
      <c r="AM13">
        <v>2.6251663796964353</v>
      </c>
      <c r="AN13">
        <v>2.3443310209246166</v>
      </c>
      <c r="AO13">
        <v>2.3943562687504452</v>
      </c>
      <c r="AP13">
        <v>2.7093736885200546</v>
      </c>
      <c r="AQ13">
        <v>3.1498858213364089</v>
      </c>
      <c r="AR13">
        <v>3.5983662305431894</v>
      </c>
      <c r="AS13">
        <v>3.9814970299787165</v>
      </c>
      <c r="AT13">
        <v>4.2646401483399652</v>
      </c>
      <c r="AU13">
        <v>4.4412457562205203</v>
      </c>
      <c r="AV13">
        <v>4.5155160805888492</v>
      </c>
      <c r="AW13">
        <v>4.4988122029265609</v>
      </c>
      <c r="AX13">
        <v>4.4031926458717239</v>
      </c>
      <c r="AY13">
        <v>4.2399440525412384</v>
      </c>
      <c r="AZ13">
        <v>4.0232083434360542</v>
      </c>
      <c r="BA13">
        <v>3.7685512274622277</v>
      </c>
      <c r="BB13">
        <v>3.4845479021286487</v>
      </c>
      <c r="BC13">
        <v>3.1769595310003722</v>
      </c>
      <c r="BD13">
        <v>2.8542391421765143</v>
      </c>
      <c r="BE13">
        <v>2.5283949939153532</v>
      </c>
      <c r="BF13">
        <v>2.2118407405833471</v>
      </c>
      <c r="BG13">
        <v>1.9151653596239531</v>
      </c>
      <c r="BH13">
        <v>1.6451844475258881</v>
      </c>
      <c r="BI13">
        <v>1.4052889202639109</v>
      </c>
      <c r="BJ13">
        <v>1.1965001922605059</v>
      </c>
      <c r="BK13">
        <v>1.017966682610931</v>
      </c>
      <c r="BL13">
        <v>0.8682485960513191</v>
      </c>
      <c r="BM13">
        <v>0.74648910792984102</v>
      </c>
      <c r="BN13">
        <v>0.65231124085069747</v>
      </c>
      <c r="BO13">
        <v>0.58518582481536485</v>
      </c>
      <c r="BP13">
        <v>0.54210822263906666</v>
      </c>
      <c r="BQ13">
        <v>0.51529295755173909</v>
      </c>
      <c r="BR13">
        <v>0.49384572306289842</v>
      </c>
      <c r="BS13">
        <v>0.46669780302348601</v>
      </c>
      <c r="BT13">
        <v>0.42502972551367718</v>
      </c>
      <c r="BU13">
        <v>0.36499732482042879</v>
      </c>
      <c r="BV13">
        <v>0.28934802456447273</v>
      </c>
      <c r="BW13">
        <v>0.20639228302977547</v>
      </c>
      <c r="BX13">
        <v>0.12455302239959858</v>
      </c>
      <c r="BY13">
        <v>3.7519422456557559E-2</v>
      </c>
      <c r="BZ13">
        <v>6.9328540236739404E-4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1.4210854715202001E-15</v>
      </c>
      <c r="CY13">
        <v>0</v>
      </c>
      <c r="DB13">
        <f t="shared" si="0"/>
        <v>55.810303254488048</v>
      </c>
      <c r="DC13">
        <f t="shared" si="1"/>
        <v>42.741163657325075</v>
      </c>
      <c r="DD13">
        <f t="shared" si="2"/>
        <v>1.4485330881868776</v>
      </c>
      <c r="DE13">
        <f t="shared" si="3"/>
        <v>1.4210854715202001E-15</v>
      </c>
    </row>
    <row r="14" spans="1:109">
      <c r="A14" s="9" t="s">
        <v>269</v>
      </c>
      <c r="B14" s="9" t="s">
        <v>282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1.1946754470562391E-3</v>
      </c>
      <c r="AF14">
        <v>0.35489237082103131</v>
      </c>
      <c r="AG14">
        <v>1.198052412263698</v>
      </c>
      <c r="AH14">
        <v>2.2766357530996606</v>
      </c>
      <c r="AI14">
        <v>3.2027384507666397</v>
      </c>
      <c r="AJ14">
        <v>3.6699115593983458</v>
      </c>
      <c r="AK14">
        <v>3.59783671898944</v>
      </c>
      <c r="AL14">
        <v>3.1555010567977519</v>
      </c>
      <c r="AM14">
        <v>2.6563063939731935</v>
      </c>
      <c r="AN14">
        <v>2.381429977139172</v>
      </c>
      <c r="AO14">
        <v>2.4417215013604929</v>
      </c>
      <c r="AP14">
        <v>2.7699976548114833</v>
      </c>
      <c r="AQ14">
        <v>3.2245943341340508</v>
      </c>
      <c r="AR14">
        <v>3.6855751755678616</v>
      </c>
      <c r="AS14">
        <v>4.0773546338384969</v>
      </c>
      <c r="AT14">
        <v>4.3634724910821543</v>
      </c>
      <c r="AU14">
        <v>4.5362794445714369</v>
      </c>
      <c r="AV14">
        <v>4.5998280885199998</v>
      </c>
      <c r="AW14">
        <v>4.5663520569659442</v>
      </c>
      <c r="AX14">
        <v>4.4493976195070033</v>
      </c>
      <c r="AY14">
        <v>4.2617245107073511</v>
      </c>
      <c r="AZ14">
        <v>4.0185661122587506</v>
      </c>
      <c r="BA14">
        <v>3.7360306845122375</v>
      </c>
      <c r="BB14">
        <v>3.4228841548229392</v>
      </c>
      <c r="BC14">
        <v>3.0852900648928969</v>
      </c>
      <c r="BD14">
        <v>2.7328554186279672</v>
      </c>
      <c r="BE14">
        <v>2.3797901672591246</v>
      </c>
      <c r="BF14">
        <v>2.041631040916732</v>
      </c>
      <c r="BG14">
        <v>1.732502182439895</v>
      </c>
      <c r="BH14">
        <v>1.4623713450525102</v>
      </c>
      <c r="BI14">
        <v>1.23648748600735</v>
      </c>
      <c r="BJ14">
        <v>1.0557048349231881</v>
      </c>
      <c r="BK14">
        <v>0.91667196967592302</v>
      </c>
      <c r="BL14">
        <v>0.81323296633874642</v>
      </c>
      <c r="BM14">
        <v>0.73821068831513514</v>
      </c>
      <c r="BN14">
        <v>0.68440405222378475</v>
      </c>
      <c r="BO14">
        <v>0.64544491369995427</v>
      </c>
      <c r="BP14">
        <v>0.61498277166183768</v>
      </c>
      <c r="BQ14">
        <v>0.58537171268444577</v>
      </c>
      <c r="BR14">
        <v>0.54947777181144231</v>
      </c>
      <c r="BS14">
        <v>0.50268506217232001</v>
      </c>
      <c r="BT14">
        <v>0.44341009753108118</v>
      </c>
      <c r="BU14">
        <v>0.37341206196121124</v>
      </c>
      <c r="BV14">
        <v>0.29740166662708545</v>
      </c>
      <c r="BW14">
        <v>0.22133902047354051</v>
      </c>
      <c r="BX14">
        <v>0.14859885965100261</v>
      </c>
      <c r="BY14">
        <v>7.4627279239227601E-2</v>
      </c>
      <c r="BZ14">
        <v>1.5556219163040905E-2</v>
      </c>
      <c r="CA14">
        <v>2.6251529436649478E-4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5.6843418860808002E-15</v>
      </c>
      <c r="CY14">
        <v>0</v>
      </c>
      <c r="DB14">
        <f t="shared" si="0"/>
        <v>56.759674749547912</v>
      </c>
      <c r="DC14">
        <f t="shared" si="1"/>
        <v>41.665717530511529</v>
      </c>
      <c r="DD14">
        <f t="shared" si="2"/>
        <v>1.5746077199405559</v>
      </c>
      <c r="DE14">
        <f t="shared" si="3"/>
        <v>5.6843418860808002E-15</v>
      </c>
    </row>
    <row r="15" spans="1:109">
      <c r="A15" s="9" t="s">
        <v>269</v>
      </c>
      <c r="B15" s="9" t="s">
        <v>283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1.4119008997005081E-3</v>
      </c>
      <c r="AF15">
        <v>0.4070255381015252</v>
      </c>
      <c r="AG15">
        <v>1.3274391937319019</v>
      </c>
      <c r="AH15">
        <v>2.4778291147125411</v>
      </c>
      <c r="AI15">
        <v>3.4466113185849352</v>
      </c>
      <c r="AJ15">
        <v>3.916448704604226</v>
      </c>
      <c r="AK15">
        <v>3.8118771202781816</v>
      </c>
      <c r="AL15">
        <v>3.3191547472160394</v>
      </c>
      <c r="AM15">
        <v>2.7728127534696614</v>
      </c>
      <c r="AN15">
        <v>2.4688235770255411</v>
      </c>
      <c r="AO15">
        <v>2.52064099500301</v>
      </c>
      <c r="AP15">
        <v>2.8538225641817281</v>
      </c>
      <c r="AQ15">
        <v>3.3172783580271181</v>
      </c>
      <c r="AR15">
        <v>3.7848476510067499</v>
      </c>
      <c r="AS15">
        <v>4.1778045279471359</v>
      </c>
      <c r="AT15">
        <v>4.4582528923716787</v>
      </c>
      <c r="AU15">
        <v>4.6183354370705469</v>
      </c>
      <c r="AV15">
        <v>4.6625964313417549</v>
      </c>
      <c r="AW15">
        <v>4.6043464432667145</v>
      </c>
      <c r="AX15">
        <v>4.4585275736106933</v>
      </c>
      <c r="AY15">
        <v>4.2396315814168686</v>
      </c>
      <c r="AZ15">
        <v>3.9653485088936065</v>
      </c>
      <c r="BA15">
        <v>3.654821684661905</v>
      </c>
      <c r="BB15">
        <v>3.3195549570315803</v>
      </c>
      <c r="BC15">
        <v>2.9676028875242211</v>
      </c>
      <c r="BD15">
        <v>2.6091497608280152</v>
      </c>
      <c r="BE15">
        <v>2.2574063934316762</v>
      </c>
      <c r="BF15">
        <v>1.9254952403142582</v>
      </c>
      <c r="BG15">
        <v>1.6243443428135369</v>
      </c>
      <c r="BH15">
        <v>1.3605834237151639</v>
      </c>
      <c r="BI15">
        <v>1.136490802000284</v>
      </c>
      <c r="BJ15">
        <v>0.95057559403968095</v>
      </c>
      <c r="BK15">
        <v>0.79781826532721001</v>
      </c>
      <c r="BL15">
        <v>0.67126171460165696</v>
      </c>
      <c r="BM15">
        <v>0.56421534066760604</v>
      </c>
      <c r="BN15">
        <v>0.47175214169404578</v>
      </c>
      <c r="BO15">
        <v>0.39191385212622692</v>
      </c>
      <c r="BP15">
        <v>0.32469086209226677</v>
      </c>
      <c r="BQ15">
        <v>0.26971004391119058</v>
      </c>
      <c r="BR15">
        <v>0.22636075852475274</v>
      </c>
      <c r="BS15">
        <v>0.19408210548553201</v>
      </c>
      <c r="BT15">
        <v>0.17173683240652479</v>
      </c>
      <c r="BU15">
        <v>0.15756576931870547</v>
      </c>
      <c r="BV15">
        <v>0.1490457139997943</v>
      </c>
      <c r="BW15">
        <v>0.14254019333294099</v>
      </c>
      <c r="BX15">
        <v>0.13169778341386126</v>
      </c>
      <c r="BY15">
        <v>0.11379251840792222</v>
      </c>
      <c r="BZ15">
        <v>7.0139438382804578E-2</v>
      </c>
      <c r="CA15">
        <v>5.2516269961687193E-2</v>
      </c>
      <c r="CB15">
        <v>4.1298799659398304E-2</v>
      </c>
      <c r="CC15">
        <v>3.9511432736745192E-2</v>
      </c>
      <c r="CD15">
        <v>4.1891949568079713E-2</v>
      </c>
      <c r="CE15">
        <v>4.9143468338931399E-2</v>
      </c>
      <c r="CF15">
        <v>6.0924138315535004E-2</v>
      </c>
      <c r="CG15">
        <v>7.5694454035333106E-2</v>
      </c>
      <c r="CH15">
        <v>9.1048836758183399E-2</v>
      </c>
      <c r="CI15">
        <v>0.10427810958950789</v>
      </c>
      <c r="CJ15">
        <v>0.11324620528212961</v>
      </c>
      <c r="CK15">
        <v>0.11723668169377539</v>
      </c>
      <c r="CL15">
        <v>0.11713104594052479</v>
      </c>
      <c r="CM15">
        <v>0.11450340169647151</v>
      </c>
      <c r="CN15">
        <v>0.1103704131657082</v>
      </c>
      <c r="CO15">
        <v>0.10477252350835468</v>
      </c>
      <c r="CP15">
        <v>9.7567720843163411E-2</v>
      </c>
      <c r="CQ15">
        <v>8.9083992274095206E-2</v>
      </c>
      <c r="CR15">
        <v>7.9654235892299197E-2</v>
      </c>
      <c r="CS15">
        <v>6.9402690606186507E-2</v>
      </c>
      <c r="CT15">
        <v>5.8571051971310309E-2</v>
      </c>
      <c r="CU15">
        <v>4.7293705226184202E-2</v>
      </c>
      <c r="CV15">
        <v>3.5714509697881106E-2</v>
      </c>
      <c r="CW15">
        <v>2.3382472369799248E-2</v>
      </c>
      <c r="CX15">
        <v>5.4653805349431602E-4</v>
      </c>
      <c r="CY15">
        <v>0</v>
      </c>
      <c r="DB15">
        <f t="shared" si="0"/>
        <v>58.9473592688407</v>
      </c>
      <c r="DC15">
        <f t="shared" si="1"/>
        <v>38.381337834711992</v>
      </c>
      <c r="DD15">
        <f t="shared" si="2"/>
        <v>2.5643656710999738</v>
      </c>
      <c r="DE15">
        <f t="shared" si="3"/>
        <v>0.10693722534735887</v>
      </c>
    </row>
    <row r="16" spans="1:109">
      <c r="A16" s="9" t="s">
        <v>269</v>
      </c>
      <c r="B16" s="9" t="s">
        <v>284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1.6120180836387381E-3</v>
      </c>
      <c r="AF16">
        <v>0.45775993010809851</v>
      </c>
      <c r="AG16">
        <v>1.4654710026862048</v>
      </c>
      <c r="AH16">
        <v>2.705842430164155</v>
      </c>
      <c r="AI16">
        <v>3.7328096892139748</v>
      </c>
      <c r="AJ16">
        <v>4.2083862023556318</v>
      </c>
      <c r="AK16">
        <v>4.0591944093831742</v>
      </c>
      <c r="AL16">
        <v>3.4949615726013925</v>
      </c>
      <c r="AM16">
        <v>2.8835996690654779</v>
      </c>
      <c r="AN16">
        <v>2.5476698558229764</v>
      </c>
      <c r="AO16">
        <v>2.6079720003539948</v>
      </c>
      <c r="AP16">
        <v>2.977876321784362</v>
      </c>
      <c r="AQ16">
        <v>3.4851877882209399</v>
      </c>
      <c r="AR16">
        <v>3.9851224334597388</v>
      </c>
      <c r="AS16">
        <v>4.3879130119987648</v>
      </c>
      <c r="AT16">
        <v>4.6529424581408509</v>
      </c>
      <c r="AU16">
        <v>4.7765305997159597</v>
      </c>
      <c r="AV16">
        <v>4.7722408457488958</v>
      </c>
      <c r="AW16">
        <v>4.6657077223826366</v>
      </c>
      <c r="AX16">
        <v>4.4835693458122368</v>
      </c>
      <c r="AY16">
        <v>4.2475506348167489</v>
      </c>
      <c r="AZ16">
        <v>3.9767464804221886</v>
      </c>
      <c r="BA16">
        <v>3.6849052659077528</v>
      </c>
      <c r="BB16">
        <v>3.3723529810494002</v>
      </c>
      <c r="BC16">
        <v>3.0351513707574953</v>
      </c>
      <c r="BD16">
        <v>2.6758094088602129</v>
      </c>
      <c r="BE16">
        <v>2.3071430966552975</v>
      </c>
      <c r="BF16">
        <v>1.9477859730938778</v>
      </c>
      <c r="BG16">
        <v>1.6160368622194952</v>
      </c>
      <c r="BH16">
        <v>1.3242728885825918</v>
      </c>
      <c r="BI16">
        <v>1.0782375629130743</v>
      </c>
      <c r="BJ16">
        <v>0.87778077011338662</v>
      </c>
      <c r="BK16">
        <v>0.71687611353679725</v>
      </c>
      <c r="BL16">
        <v>0.58626292984186823</v>
      </c>
      <c r="BM16">
        <v>0.47669147382456611</v>
      </c>
      <c r="BN16">
        <v>0.38130977065811028</v>
      </c>
      <c r="BO16">
        <v>0.29736284304946403</v>
      </c>
      <c r="BP16">
        <v>0.22528033398854749</v>
      </c>
      <c r="BQ16">
        <v>0.16597137766545692</v>
      </c>
      <c r="BR16">
        <v>0.120492428813415</v>
      </c>
      <c r="BS16">
        <v>8.9483512031820645E-2</v>
      </c>
      <c r="BT16">
        <v>6.2093857152970611E-2</v>
      </c>
      <c r="BU16">
        <v>5.3384423194927436E-2</v>
      </c>
      <c r="BV16">
        <v>5.7825414300849323E-2</v>
      </c>
      <c r="BW16">
        <v>6.5040187308301273E-2</v>
      </c>
      <c r="BX16">
        <v>6.8485359602003332E-2</v>
      </c>
      <c r="BY16">
        <v>6.4681770538052741E-2</v>
      </c>
      <c r="BZ16">
        <v>4.7467277036335492E-2</v>
      </c>
      <c r="CA16">
        <v>1.7728650305657827E-2</v>
      </c>
      <c r="CB16">
        <v>7.2851339785685813E-3</v>
      </c>
      <c r="CC16">
        <v>1.3454067765650301E-4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7.1054273576009995E-15</v>
      </c>
      <c r="CY16">
        <v>0</v>
      </c>
      <c r="DB16">
        <f t="shared" si="0"/>
        <v>61.868799961290868</v>
      </c>
      <c r="DC16">
        <f t="shared" si="1"/>
        <v>37.687073424613814</v>
      </c>
      <c r="DD16">
        <f t="shared" si="2"/>
        <v>0.44412661409532317</v>
      </c>
      <c r="DE16">
        <f t="shared" si="3"/>
        <v>7.1054273576009995E-15</v>
      </c>
    </row>
    <row r="17" spans="1:109">
      <c r="A17" s="9" t="s">
        <v>269</v>
      </c>
      <c r="B17" s="9" t="s">
        <v>285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1.4447248839926648E-3</v>
      </c>
      <c r="AF17">
        <v>0.41701813831638929</v>
      </c>
      <c r="AG17">
        <v>1.3616494620287032</v>
      </c>
      <c r="AH17">
        <v>2.5411374736430292</v>
      </c>
      <c r="AI17">
        <v>3.5302438577450799</v>
      </c>
      <c r="AJ17">
        <v>4.0017912186064208</v>
      </c>
      <c r="AK17">
        <v>3.8795865609815388</v>
      </c>
      <c r="AL17">
        <v>3.3589282146438051</v>
      </c>
      <c r="AM17">
        <v>2.7887382301079562</v>
      </c>
      <c r="AN17">
        <v>2.4771905073860028</v>
      </c>
      <c r="AO17">
        <v>2.5413615822882778</v>
      </c>
      <c r="AP17">
        <v>2.9006675242537421</v>
      </c>
      <c r="AQ17">
        <v>3.3924537215440802</v>
      </c>
      <c r="AR17">
        <v>3.8793880418199591</v>
      </c>
      <c r="AS17">
        <v>4.2755099643770977</v>
      </c>
      <c r="AT17">
        <v>4.5408500216417726</v>
      </c>
      <c r="AU17">
        <v>4.6704772007195441</v>
      </c>
      <c r="AV17">
        <v>4.6760294295142462</v>
      </c>
      <c r="AW17">
        <v>4.5806251019385442</v>
      </c>
      <c r="AX17">
        <v>4.4085081231441485</v>
      </c>
      <c r="AY17">
        <v>4.1798447893797439</v>
      </c>
      <c r="AZ17">
        <v>3.9131903467545244</v>
      </c>
      <c r="BA17">
        <v>3.6230543168298084</v>
      </c>
      <c r="BB17">
        <v>3.311979549616793</v>
      </c>
      <c r="BC17">
        <v>2.9789912664370446</v>
      </c>
      <c r="BD17">
        <v>2.6293949504380847</v>
      </c>
      <c r="BE17">
        <v>2.2779300233979383</v>
      </c>
      <c r="BF17">
        <v>1.9440289940788109</v>
      </c>
      <c r="BG17">
        <v>1.6456452596708719</v>
      </c>
      <c r="BH17">
        <v>1.3935445582952499</v>
      </c>
      <c r="BI17">
        <v>1.1902211800992553</v>
      </c>
      <c r="BJ17">
        <v>1.0307461892329719</v>
      </c>
      <c r="BK17">
        <v>0.90377821289889648</v>
      </c>
      <c r="BL17">
        <v>0.7954977992378176</v>
      </c>
      <c r="BM17">
        <v>0.69416414774227786</v>
      </c>
      <c r="BN17">
        <v>0.59322307769454596</v>
      </c>
      <c r="BO17">
        <v>0.49277720360912702</v>
      </c>
      <c r="BP17">
        <v>0.39763519611628328</v>
      </c>
      <c r="BQ17">
        <v>0.31331457650257166</v>
      </c>
      <c r="BR17">
        <v>0.24451049175339104</v>
      </c>
      <c r="BS17">
        <v>0.19423633873954452</v>
      </c>
      <c r="BT17">
        <v>0.1627238099418678</v>
      </c>
      <c r="BU17">
        <v>0.1474516116430068</v>
      </c>
      <c r="BV17">
        <v>0.14349713491930771</v>
      </c>
      <c r="BW17">
        <v>0.14392412353235354</v>
      </c>
      <c r="BX17">
        <v>0.13899902484625379</v>
      </c>
      <c r="BY17">
        <v>0.1242734890504253</v>
      </c>
      <c r="BZ17">
        <v>9.9805110753952486E-2</v>
      </c>
      <c r="CA17">
        <v>5.4577647033485735E-2</v>
      </c>
      <c r="CB17">
        <v>1.3212604852455456E-2</v>
      </c>
      <c r="CC17">
        <v>2.2787531701453601E-4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DB17">
        <f t="shared" si="0"/>
        <v>59.815090976440182</v>
      </c>
      <c r="DC17">
        <f t="shared" si="1"/>
        <v>39.156216591669697</v>
      </c>
      <c r="DD17">
        <f t="shared" si="2"/>
        <v>1.0286924318901234</v>
      </c>
      <c r="DE17">
        <f t="shared" si="3"/>
        <v>0</v>
      </c>
    </row>
    <row r="18" spans="1:109">
      <c r="A18" s="9" t="s">
        <v>269</v>
      </c>
      <c r="B18" s="9" t="s">
        <v>286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1.9807208286642497E-3</v>
      </c>
      <c r="AF18">
        <v>0.54139245247028955</v>
      </c>
      <c r="AG18">
        <v>1.650315311449561</v>
      </c>
      <c r="AH18">
        <v>2.9630742284831597</v>
      </c>
      <c r="AI18">
        <v>4.0115488864092974</v>
      </c>
      <c r="AJ18">
        <v>4.4574546078933244</v>
      </c>
      <c r="AK18">
        <v>4.244710582018234</v>
      </c>
      <c r="AL18">
        <v>3.608757961618525</v>
      </c>
      <c r="AM18">
        <v>2.9403062050798505</v>
      </c>
      <c r="AN18">
        <v>2.572425928288097</v>
      </c>
      <c r="AO18">
        <v>2.6220382217300253</v>
      </c>
      <c r="AP18">
        <v>2.9909685656522216</v>
      </c>
      <c r="AQ18">
        <v>3.4977183646598307</v>
      </c>
      <c r="AR18">
        <v>3.9944102661758194</v>
      </c>
      <c r="AS18">
        <v>4.3908029732644405</v>
      </c>
      <c r="AT18">
        <v>4.6450961041764165</v>
      </c>
      <c r="AU18">
        <v>4.7524169850434941</v>
      </c>
      <c r="AV18">
        <v>4.726083671349711</v>
      </c>
      <c r="AW18">
        <v>4.5922949331341769</v>
      </c>
      <c r="AX18">
        <v>4.3789694110176383</v>
      </c>
      <c r="AY18">
        <v>4.1100107770605545</v>
      </c>
      <c r="AZ18">
        <v>3.808040814119122</v>
      </c>
      <c r="BA18">
        <v>3.4916289774078813</v>
      </c>
      <c r="BB18">
        <v>3.1660285855073385</v>
      </c>
      <c r="BC18">
        <v>2.8308380360020666</v>
      </c>
      <c r="BD18">
        <v>2.4893619966648459</v>
      </c>
      <c r="BE18">
        <v>2.1518689152944419</v>
      </c>
      <c r="BF18">
        <v>1.8318637231740467</v>
      </c>
      <c r="BG18">
        <v>1.5417271026206378</v>
      </c>
      <c r="BH18">
        <v>1.2886708773996101</v>
      </c>
      <c r="BI18">
        <v>1.0747159437810112</v>
      </c>
      <c r="BJ18">
        <v>0.89774630132339728</v>
      </c>
      <c r="BK18">
        <v>0.75164136037703178</v>
      </c>
      <c r="BL18">
        <v>0.62848581687395744</v>
      </c>
      <c r="BM18">
        <v>0.5212133877373617</v>
      </c>
      <c r="BN18">
        <v>0.42523444232820679</v>
      </c>
      <c r="BO18">
        <v>0.33942111496277222</v>
      </c>
      <c r="BP18">
        <v>0.26481412099927432</v>
      </c>
      <c r="BQ18">
        <v>0.20203467593846799</v>
      </c>
      <c r="BR18">
        <v>0.15116831279801618</v>
      </c>
      <c r="BS18">
        <v>0.11202522271521527</v>
      </c>
      <c r="BT18">
        <v>7.79826658769949E-2</v>
      </c>
      <c r="BU18">
        <v>4.4350010280496122E-2</v>
      </c>
      <c r="BV18">
        <v>4.4675601571499614E-2</v>
      </c>
      <c r="BW18">
        <v>4.7705162745393222E-2</v>
      </c>
      <c r="BX18">
        <v>4.8525442223440463E-2</v>
      </c>
      <c r="BY18">
        <v>4.4736703705964942E-2</v>
      </c>
      <c r="BZ18">
        <v>3.0151900604188604E-2</v>
      </c>
      <c r="CA18">
        <v>5.6562716397365797E-4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2.8421709430404001E-15</v>
      </c>
      <c r="CY18">
        <v>0</v>
      </c>
      <c r="DB18">
        <f t="shared" si="0"/>
        <v>63.203796969725154</v>
      </c>
      <c r="DC18">
        <f t="shared" si="1"/>
        <v>36.457509916102893</v>
      </c>
      <c r="DD18">
        <f t="shared" si="2"/>
        <v>0.33869311417195153</v>
      </c>
      <c r="DE18">
        <f t="shared" si="3"/>
        <v>2.8421709430404001E-15</v>
      </c>
    </row>
    <row r="19" spans="1:109">
      <c r="A19" s="9" t="s">
        <v>269</v>
      </c>
      <c r="B19" s="9" t="s">
        <v>287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1.8016789542802196E-3</v>
      </c>
      <c r="AF19">
        <v>0.50016612308844521</v>
      </c>
      <c r="AG19">
        <v>1.5562882271179912</v>
      </c>
      <c r="AH19">
        <v>2.8285395420446742</v>
      </c>
      <c r="AI19">
        <v>3.8624028737481182</v>
      </c>
      <c r="AJ19">
        <v>4.3221086254691432</v>
      </c>
      <c r="AK19">
        <v>4.1435872959130773</v>
      </c>
      <c r="AL19">
        <v>3.5478676936330693</v>
      </c>
      <c r="AM19">
        <v>2.9112290756354593</v>
      </c>
      <c r="AN19">
        <v>2.5586973562043833</v>
      </c>
      <c r="AO19">
        <v>2.6084348851782941</v>
      </c>
      <c r="AP19">
        <v>2.9703119623996757</v>
      </c>
      <c r="AQ19">
        <v>3.4719913279570229</v>
      </c>
      <c r="AR19">
        <v>3.9718646431514335</v>
      </c>
      <c r="AS19">
        <v>4.3826270873835504</v>
      </c>
      <c r="AT19">
        <v>4.6625993003413591</v>
      </c>
      <c r="AU19">
        <v>4.8044208987200108</v>
      </c>
      <c r="AV19">
        <v>4.8169762333139765</v>
      </c>
      <c r="AW19">
        <v>4.7209110606227238</v>
      </c>
      <c r="AX19">
        <v>4.5385935766534748</v>
      </c>
      <c r="AY19">
        <v>4.289472244507385</v>
      </c>
      <c r="AZ19">
        <v>3.9934819608670198</v>
      </c>
      <c r="BA19">
        <v>3.6689407782025647</v>
      </c>
      <c r="BB19">
        <v>3.3235791209975361</v>
      </c>
      <c r="BC19">
        <v>2.961297158179061</v>
      </c>
      <c r="BD19">
        <v>2.5900852336422941</v>
      </c>
      <c r="BE19">
        <v>2.2240925107566047</v>
      </c>
      <c r="BF19">
        <v>1.8794184396722529</v>
      </c>
      <c r="BG19">
        <v>1.5697234984164501</v>
      </c>
      <c r="BH19">
        <v>1.3023903723709438</v>
      </c>
      <c r="BI19">
        <v>1.0786192110281028</v>
      </c>
      <c r="BJ19">
        <v>0.89472733199579435</v>
      </c>
      <c r="BK19">
        <v>0.74276121903126291</v>
      </c>
      <c r="BL19">
        <v>0.61324976046233248</v>
      </c>
      <c r="BM19">
        <v>0.49833872101022647</v>
      </c>
      <c r="BN19">
        <v>0.39365787138087555</v>
      </c>
      <c r="BO19">
        <v>0.29918019683877761</v>
      </c>
      <c r="BP19">
        <v>0.2174795480775685</v>
      </c>
      <c r="BQ19">
        <v>0.15047570737873331</v>
      </c>
      <c r="BR19">
        <v>9.828850519088797E-2</v>
      </c>
      <c r="BS19">
        <v>2.8867782132851967E-2</v>
      </c>
      <c r="BT19">
        <v>4.5336033032015099E-4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1.4210854715202001E-15</v>
      </c>
      <c r="CY19">
        <v>0</v>
      </c>
      <c r="DB19">
        <f t="shared" si="0"/>
        <v>62.642825890876694</v>
      </c>
      <c r="DC19">
        <f t="shared" si="1"/>
        <v>37.356720748793002</v>
      </c>
      <c r="DD19">
        <f t="shared" si="2"/>
        <v>4.5336033032015099E-4</v>
      </c>
      <c r="DE19">
        <f t="shared" si="3"/>
        <v>1.4210854715202001E-15</v>
      </c>
    </row>
    <row r="20" spans="1:109">
      <c r="A20" s="9" t="s">
        <v>269</v>
      </c>
      <c r="B20" s="9" t="s">
        <v>288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1.9173545731902019E-3</v>
      </c>
      <c r="AF20">
        <v>0.52629885170737045</v>
      </c>
      <c r="AG20">
        <v>1.613342258493256</v>
      </c>
      <c r="AH20">
        <v>2.9060011567632897</v>
      </c>
      <c r="AI20">
        <v>3.9424243152462188</v>
      </c>
      <c r="AJ20">
        <v>4.3869983255460197</v>
      </c>
      <c r="AK20">
        <v>4.1821040830371565</v>
      </c>
      <c r="AL20">
        <v>3.5584260320354142</v>
      </c>
      <c r="AM20">
        <v>2.9010327420619215</v>
      </c>
      <c r="AN20">
        <v>2.5392969590181278</v>
      </c>
      <c r="AO20">
        <v>2.5901893796339928</v>
      </c>
      <c r="AP20">
        <v>2.9589960802931117</v>
      </c>
      <c r="AQ20">
        <v>3.4689737528041737</v>
      </c>
      <c r="AR20">
        <v>3.9760634894826516</v>
      </c>
      <c r="AS20">
        <v>4.3916627695945145</v>
      </c>
      <c r="AT20">
        <v>4.673024098869405</v>
      </c>
      <c r="AU20">
        <v>4.812115881723896</v>
      </c>
      <c r="AV20">
        <v>4.8177132349899088</v>
      </c>
      <c r="AW20">
        <v>4.7108596629997814</v>
      </c>
      <c r="AX20">
        <v>4.5149478011098312</v>
      </c>
      <c r="AY20">
        <v>4.251199072650115</v>
      </c>
      <c r="AZ20">
        <v>3.9418335104099009</v>
      </c>
      <c r="BA20">
        <v>3.6075493406026142</v>
      </c>
      <c r="BB20">
        <v>3.2579053775892768</v>
      </c>
      <c r="BC20">
        <v>2.8974747660527549</v>
      </c>
      <c r="BD20">
        <v>2.5335515391426</v>
      </c>
      <c r="BE20">
        <v>2.1783602390479748</v>
      </c>
      <c r="BF20">
        <v>1.8454404427585789</v>
      </c>
      <c r="BG20">
        <v>1.5461070314111551</v>
      </c>
      <c r="BH20">
        <v>1.2862843065056331</v>
      </c>
      <c r="BI20">
        <v>1.0667862984665719</v>
      </c>
      <c r="BJ20">
        <v>0.88453521479673047</v>
      </c>
      <c r="BK20">
        <v>0.73294855437218442</v>
      </c>
      <c r="BL20">
        <v>0.60412124741256312</v>
      </c>
      <c r="BM20">
        <v>0.49134543781328543</v>
      </c>
      <c r="BN20">
        <v>0.39058346440900921</v>
      </c>
      <c r="BO20">
        <v>0.30138961818645249</v>
      </c>
      <c r="BP20">
        <v>0.2254734719497733</v>
      </c>
      <c r="BQ20">
        <v>0.1638993256027263</v>
      </c>
      <c r="BR20">
        <v>0.11702554037695589</v>
      </c>
      <c r="BS20">
        <v>8.4414892506654821E-2</v>
      </c>
      <c r="BT20">
        <v>4.7448010935200111E-2</v>
      </c>
      <c r="BU20">
        <v>1.3876490509606746E-2</v>
      </c>
      <c r="BV20">
        <v>1.38282133950483E-2</v>
      </c>
      <c r="BW20">
        <v>1.507220510966078E-2</v>
      </c>
      <c r="BX20">
        <v>1.5374263550594952E-2</v>
      </c>
      <c r="BY20">
        <v>1.3527460217378001E-2</v>
      </c>
      <c r="BZ20">
        <v>2.56434235757296E-4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9.9475983006414004E-15</v>
      </c>
      <c r="CY20">
        <v>0</v>
      </c>
      <c r="DB20">
        <f t="shared" si="0"/>
        <v>62.957440428873412</v>
      </c>
      <c r="DC20">
        <f t="shared" si="1"/>
        <v>36.923176493173358</v>
      </c>
      <c r="DD20">
        <f t="shared" si="2"/>
        <v>0.11938307795324619</v>
      </c>
      <c r="DE20">
        <f t="shared" si="3"/>
        <v>9.9475983006414004E-15</v>
      </c>
    </row>
    <row r="21" spans="1:109">
      <c r="A21" s="9" t="s">
        <v>269</v>
      </c>
      <c r="B21" s="9" t="s">
        <v>289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1.497889279885577E-3</v>
      </c>
      <c r="AF21">
        <v>0.43301401186576499</v>
      </c>
      <c r="AG21">
        <v>1.4165849907928469</v>
      </c>
      <c r="AH21">
        <v>2.6473238056709723</v>
      </c>
      <c r="AI21">
        <v>3.6829837683346653</v>
      </c>
      <c r="AJ21">
        <v>4.1826847624443904</v>
      </c>
      <c r="AK21">
        <v>4.066311471185811</v>
      </c>
      <c r="AL21">
        <v>3.5361400380390671</v>
      </c>
      <c r="AM21">
        <v>2.9544920759614453</v>
      </c>
      <c r="AN21">
        <v>2.6418579920449878</v>
      </c>
      <c r="AO21">
        <v>2.7208682088477896</v>
      </c>
      <c r="AP21">
        <v>3.1096182176475247</v>
      </c>
      <c r="AQ21">
        <v>3.6412810810122496</v>
      </c>
      <c r="AR21">
        <v>4.1740789521467203</v>
      </c>
      <c r="AS21">
        <v>4.6163863744481803</v>
      </c>
      <c r="AT21">
        <v>4.920790509293683</v>
      </c>
      <c r="AU21">
        <v>5.0745412509239118</v>
      </c>
      <c r="AV21">
        <v>5.0823647464001693</v>
      </c>
      <c r="AW21">
        <v>4.9623649185147425</v>
      </c>
      <c r="AX21">
        <v>4.7367643143344198</v>
      </c>
      <c r="AY21">
        <v>4.4278636202724471</v>
      </c>
      <c r="AZ21">
        <v>4.0610671414762383</v>
      </c>
      <c r="BA21">
        <v>3.6618553223307635</v>
      </c>
      <c r="BB21">
        <v>3.2453518941065944</v>
      </c>
      <c r="BC21">
        <v>2.8215998824937811</v>
      </c>
      <c r="BD21">
        <v>2.4025406398477336</v>
      </c>
      <c r="BE21">
        <v>2.0038076337478197</v>
      </c>
      <c r="BF21">
        <v>1.641084611979118</v>
      </c>
      <c r="BG21">
        <v>1.3268726985321841</v>
      </c>
      <c r="BH21">
        <v>1.0675850391845221</v>
      </c>
      <c r="BI21">
        <v>0.86377835106108147</v>
      </c>
      <c r="BJ21">
        <v>0.71108744720014538</v>
      </c>
      <c r="BK21">
        <v>0.60026539693801484</v>
      </c>
      <c r="BL21">
        <v>0.51900416744195033</v>
      </c>
      <c r="BM21">
        <v>0.45452733432323533</v>
      </c>
      <c r="BN21">
        <v>0.39581704916877103</v>
      </c>
      <c r="BO21">
        <v>0.33594004596935606</v>
      </c>
      <c r="BP21">
        <v>0.27247945790773398</v>
      </c>
      <c r="BQ21">
        <v>0.20621099629409079</v>
      </c>
      <c r="BR21">
        <v>0.14094942519600967</v>
      </c>
      <c r="BS21">
        <v>6.3585591196152827E-2</v>
      </c>
      <c r="BT21">
        <v>4.3129431235000501E-2</v>
      </c>
      <c r="BU21">
        <v>1.6375366094156626E-2</v>
      </c>
      <c r="BV21">
        <v>1.5402276291982282E-2</v>
      </c>
      <c r="BW21">
        <v>1.7119375076718759E-2</v>
      </c>
      <c r="BX21">
        <v>1.910620856949664E-2</v>
      </c>
      <c r="BY21">
        <v>1.991337285029009E-2</v>
      </c>
      <c r="BZ21">
        <v>1.8559486620657102E-2</v>
      </c>
      <c r="CA21">
        <v>1.0425545341750803E-2</v>
      </c>
      <c r="CB21">
        <v>8.2912902613116995E-3</v>
      </c>
      <c r="CC21">
        <v>6.3337977633295909E-3</v>
      </c>
      <c r="CD21">
        <v>1.20724038330877E-4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2.8421709430404001E-15</v>
      </c>
      <c r="CY21">
        <v>0</v>
      </c>
      <c r="DB21">
        <f t="shared" si="0"/>
        <v>63.865185064854813</v>
      </c>
      <c r="DC21">
        <f t="shared" si="1"/>
        <v>35.960038061002159</v>
      </c>
      <c r="DD21">
        <f t="shared" si="2"/>
        <v>0.17477687414302498</v>
      </c>
      <c r="DE21">
        <f t="shared" si="3"/>
        <v>2.8421709430404001E-15</v>
      </c>
    </row>
    <row r="22" spans="1:109">
      <c r="A22" s="9" t="s">
        <v>269</v>
      </c>
      <c r="B22" s="9" t="s">
        <v>290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1.4884999859326232E-3</v>
      </c>
      <c r="AF22">
        <v>0.42882166301410313</v>
      </c>
      <c r="AG22">
        <v>1.3975068314604031</v>
      </c>
      <c r="AH22">
        <v>2.608050696973772</v>
      </c>
      <c r="AI22">
        <v>3.6279710976492998</v>
      </c>
      <c r="AJ22">
        <v>4.1237381526205397</v>
      </c>
      <c r="AK22">
        <v>4.0157730327762904</v>
      </c>
      <c r="AL22">
        <v>3.4993560605009706</v>
      </c>
      <c r="AM22">
        <v>2.9255948950361672</v>
      </c>
      <c r="AN22">
        <v>2.6052196268544341</v>
      </c>
      <c r="AO22">
        <v>2.6572068676980209</v>
      </c>
      <c r="AP22">
        <v>3.0028275129226167</v>
      </c>
      <c r="AQ22">
        <v>3.482415488335092</v>
      </c>
      <c r="AR22">
        <v>3.9624240866220219</v>
      </c>
      <c r="AS22">
        <v>4.3595593312602503</v>
      </c>
      <c r="AT22">
        <v>4.634175649251258</v>
      </c>
      <c r="AU22">
        <v>4.7794309238603265</v>
      </c>
      <c r="AV22">
        <v>4.8030859837882494</v>
      </c>
      <c r="AW22">
        <v>4.7229695346281044</v>
      </c>
      <c r="AX22">
        <v>4.5579841639540835</v>
      </c>
      <c r="AY22">
        <v>4.3245731285479732</v>
      </c>
      <c r="AZ22">
        <v>4.0404114536102798</v>
      </c>
      <c r="BA22">
        <v>3.7229061781488952</v>
      </c>
      <c r="BB22">
        <v>3.3806270502676874</v>
      </c>
      <c r="BC22">
        <v>3.0193206279783915</v>
      </c>
      <c r="BD22">
        <v>2.6488016924942288</v>
      </c>
      <c r="BE22">
        <v>2.2841604321810491</v>
      </c>
      <c r="BF22">
        <v>1.941428142838052</v>
      </c>
      <c r="BG22">
        <v>1.6336200806132719</v>
      </c>
      <c r="BH22">
        <v>1.3673525800106741</v>
      </c>
      <c r="BI22">
        <v>1.1429546043793848</v>
      </c>
      <c r="BJ22">
        <v>0.95598690773471873</v>
      </c>
      <c r="BK22">
        <v>0.7984239494366463</v>
      </c>
      <c r="BL22">
        <v>0.66140246625949284</v>
      </c>
      <c r="BM22">
        <v>0.53812376071819301</v>
      </c>
      <c r="BN22">
        <v>0.42535423062737587</v>
      </c>
      <c r="BO22">
        <v>0.32391877099459243</v>
      </c>
      <c r="BP22">
        <v>0.23673701123557289</v>
      </c>
      <c r="BQ22">
        <v>0.16562862215439508</v>
      </c>
      <c r="BR22">
        <v>0.11163173673134133</v>
      </c>
      <c r="BS22">
        <v>7.3632541082280067E-2</v>
      </c>
      <c r="BT22">
        <v>7.2952952279820241E-3</v>
      </c>
      <c r="BU22">
        <v>1.0863753558538699E-4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DB22">
        <f t="shared" si="0"/>
        <v>61.637615935237854</v>
      </c>
      <c r="DC22">
        <f t="shared" si="1"/>
        <v>38.354980131998587</v>
      </c>
      <c r="DD22">
        <f t="shared" si="2"/>
        <v>7.4039327635674109E-3</v>
      </c>
      <c r="DE22">
        <f t="shared" si="3"/>
        <v>0</v>
      </c>
    </row>
    <row r="23" spans="1:109">
      <c r="A23" s="9" t="s">
        <v>269</v>
      </c>
      <c r="B23" s="9" t="s">
        <v>291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1.6143180704052552E-3</v>
      </c>
      <c r="AF23">
        <v>0.45285969092835526</v>
      </c>
      <c r="AG23">
        <v>1.4279163342552388</v>
      </c>
      <c r="AH23">
        <v>2.6143407582754659</v>
      </c>
      <c r="AI23">
        <v>3.5869705440850566</v>
      </c>
      <c r="AJ23">
        <v>4.0286043569592476</v>
      </c>
      <c r="AK23">
        <v>3.8758331545731415</v>
      </c>
      <c r="AL23">
        <v>3.3332682906575206</v>
      </c>
      <c r="AM23">
        <v>2.7522783856666164</v>
      </c>
      <c r="AN23">
        <v>2.437084627593868</v>
      </c>
      <c r="AO23">
        <v>2.4985180344542171</v>
      </c>
      <c r="AP23">
        <v>2.852832164552348</v>
      </c>
      <c r="AQ23">
        <v>3.3401572222397098</v>
      </c>
      <c r="AR23">
        <v>3.82983876369497</v>
      </c>
      <c r="AS23">
        <v>4.241423847639278</v>
      </c>
      <c r="AT23">
        <v>4.5359965544040977</v>
      </c>
      <c r="AU23">
        <v>4.7054754744964065</v>
      </c>
      <c r="AV23">
        <v>4.7552818268898758</v>
      </c>
      <c r="AW23">
        <v>4.7003135969643264</v>
      </c>
      <c r="AX23">
        <v>4.5570379351994461</v>
      </c>
      <c r="AY23">
        <v>4.3409039690619196</v>
      </c>
      <c r="AZ23">
        <v>4.0701271953690963</v>
      </c>
      <c r="BA23">
        <v>3.7639080875446376</v>
      </c>
      <c r="BB23">
        <v>3.4332417425868682</v>
      </c>
      <c r="BC23">
        <v>3.0856410350152439</v>
      </c>
      <c r="BD23">
        <v>2.7311857292832871</v>
      </c>
      <c r="BE23">
        <v>2.3835660717898239</v>
      </c>
      <c r="BF23">
        <v>2.056448809547927</v>
      </c>
      <c r="BG23">
        <v>1.7605733024653787</v>
      </c>
      <c r="BH23">
        <v>1.501241009504191</v>
      </c>
      <c r="BI23">
        <v>1.278693905475383</v>
      </c>
      <c r="BJ23">
        <v>1.0893184213750389</v>
      </c>
      <c r="BK23">
        <v>0.9262065619303641</v>
      </c>
      <c r="BL23">
        <v>0.78120742628923256</v>
      </c>
      <c r="BM23">
        <v>0.6474081417717088</v>
      </c>
      <c r="BN23">
        <v>0.52078226534591465</v>
      </c>
      <c r="BO23">
        <v>0.40141475888883199</v>
      </c>
      <c r="BP23">
        <v>0.29256157391732662</v>
      </c>
      <c r="BQ23">
        <v>0.19800652458071272</v>
      </c>
      <c r="BR23">
        <v>0.12128838527778499</v>
      </c>
      <c r="BS23">
        <v>5.2465788545077864E-2</v>
      </c>
      <c r="BT23">
        <v>3.5570909479210412E-2</v>
      </c>
      <c r="BU23">
        <v>5.9250335543907799E-4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5.6843418860808002E-15</v>
      </c>
      <c r="CY23">
        <v>0</v>
      </c>
      <c r="DB23">
        <f t="shared" si="0"/>
        <v>59.97060794640015</v>
      </c>
      <c r="DC23">
        <f t="shared" si="1"/>
        <v>39.993228640765203</v>
      </c>
      <c r="DD23">
        <f t="shared" si="2"/>
        <v>3.6163412834649487E-2</v>
      </c>
      <c r="DE23">
        <f t="shared" si="3"/>
        <v>5.6843418860808002E-15</v>
      </c>
    </row>
    <row r="24" spans="1:109">
      <c r="A24" s="9" t="s">
        <v>269</v>
      </c>
      <c r="B24" s="9" t="s">
        <v>292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1.0168210461951057E-3</v>
      </c>
      <c r="AF24">
        <v>0.32127804555046779</v>
      </c>
      <c r="AG24">
        <v>1.1571121136349529</v>
      </c>
      <c r="AH24">
        <v>2.2696462497083481</v>
      </c>
      <c r="AI24">
        <v>3.2567418317449608</v>
      </c>
      <c r="AJ24">
        <v>3.7870478860496055</v>
      </c>
      <c r="AK24">
        <v>3.7590809877633133</v>
      </c>
      <c r="AL24">
        <v>3.3334432298365981</v>
      </c>
      <c r="AM24">
        <v>2.8289480083434606</v>
      </c>
      <c r="AN24">
        <v>2.5400421037736329</v>
      </c>
      <c r="AO24">
        <v>2.5900705886258879</v>
      </c>
      <c r="AP24">
        <v>2.9178554319607812</v>
      </c>
      <c r="AQ24">
        <v>3.3810588599119038</v>
      </c>
      <c r="AR24">
        <v>3.8554708220833076</v>
      </c>
      <c r="AS24">
        <v>4.2605870650448097</v>
      </c>
      <c r="AT24">
        <v>4.5562083928765302</v>
      </c>
      <c r="AU24">
        <v>4.7324918575050905</v>
      </c>
      <c r="AV24">
        <v>4.792356331678838</v>
      </c>
      <c r="AW24">
        <v>4.747810810430547</v>
      </c>
      <c r="AX24">
        <v>4.6128700637068238</v>
      </c>
      <c r="AY24">
        <v>4.4016676829399444</v>
      </c>
      <c r="AZ24">
        <v>4.1320980039017412</v>
      </c>
      <c r="BA24">
        <v>3.8237623544252699</v>
      </c>
      <c r="BB24">
        <v>3.4885159200646596</v>
      </c>
      <c r="BC24">
        <v>3.1347628784493757</v>
      </c>
      <c r="BD24">
        <v>2.7730937457681404</v>
      </c>
      <c r="BE24">
        <v>2.4172412663236171</v>
      </c>
      <c r="BF24">
        <v>2.0805967742942499</v>
      </c>
      <c r="BG24">
        <v>1.7735786330937571</v>
      </c>
      <c r="BH24">
        <v>1.501460399304388</v>
      </c>
      <c r="BI24">
        <v>1.2649646075773677</v>
      </c>
      <c r="BJ24">
        <v>1.061641739233065</v>
      </c>
      <c r="BK24">
        <v>0.88653364024040682</v>
      </c>
      <c r="BL24">
        <v>0.7339823629346699</v>
      </c>
      <c r="BM24">
        <v>0.59952399232792986</v>
      </c>
      <c r="BN24">
        <v>0.48070082467577191</v>
      </c>
      <c r="BO24">
        <v>0.37751988942950876</v>
      </c>
      <c r="BP24">
        <v>0.29103025083787482</v>
      </c>
      <c r="BQ24">
        <v>0.22114126251219379</v>
      </c>
      <c r="BR24">
        <v>0.16721515966899153</v>
      </c>
      <c r="BS24">
        <v>0.12871515994795291</v>
      </c>
      <c r="BT24">
        <v>0.10432538350013949</v>
      </c>
      <c r="BU24">
        <v>8.6256419143633439E-2</v>
      </c>
      <c r="BV24">
        <v>7.8351675375609012E-2</v>
      </c>
      <c r="BW24">
        <v>7.4624103499071753E-2</v>
      </c>
      <c r="BX24">
        <v>6.881266410960056E-2</v>
      </c>
      <c r="BY24">
        <v>5.8674088596116281E-2</v>
      </c>
      <c r="BZ24">
        <v>4.4715445348796901E-2</v>
      </c>
      <c r="CA24">
        <v>2.8560682430716605E-2</v>
      </c>
      <c r="CB24">
        <v>1.4534647705254145E-2</v>
      </c>
      <c r="CC24">
        <v>2.6084106411872199E-4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7.1054273576010003E-15</v>
      </c>
      <c r="CY24">
        <v>0</v>
      </c>
      <c r="DB24">
        <f t="shared" si="0"/>
        <v>59.088267437569229</v>
      </c>
      <c r="DC24">
        <f t="shared" si="1"/>
        <v>40.352616611657702</v>
      </c>
      <c r="DD24">
        <f t="shared" si="2"/>
        <v>0.55911595077305698</v>
      </c>
      <c r="DE24">
        <f t="shared" si="3"/>
        <v>7.1054273576010003E-15</v>
      </c>
    </row>
    <row r="25" spans="1:109">
      <c r="A25" s="9" t="s">
        <v>269</v>
      </c>
      <c r="B25" s="9" t="s">
        <v>293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2.1208572546076512E-3</v>
      </c>
      <c r="AF25">
        <v>0.58123256373338694</v>
      </c>
      <c r="AG25">
        <v>1.7789829985753332</v>
      </c>
      <c r="AH25">
        <v>3.2063793456136387</v>
      </c>
      <c r="AI25">
        <v>4.3602663747659181</v>
      </c>
      <c r="AJ25">
        <v>4.8730130703683336</v>
      </c>
      <c r="AK25">
        <v>4.6773462995488186</v>
      </c>
      <c r="AL25">
        <v>4.0187065677952747</v>
      </c>
      <c r="AM25">
        <v>3.3119220851206732</v>
      </c>
      <c r="AN25">
        <v>2.9150763241333584</v>
      </c>
      <c r="AO25">
        <v>2.9598072297225189</v>
      </c>
      <c r="AP25">
        <v>3.3501544876154639</v>
      </c>
      <c r="AQ25">
        <v>3.8999208133707386</v>
      </c>
      <c r="AR25">
        <v>4.4545104003047227</v>
      </c>
      <c r="AS25">
        <v>4.91491179521564</v>
      </c>
      <c r="AT25">
        <v>5.2280218032474917</v>
      </c>
      <c r="AU25">
        <v>5.3762184971120917</v>
      </c>
      <c r="AV25">
        <v>5.3598737857625567</v>
      </c>
      <c r="AW25">
        <v>5.1939906974774956</v>
      </c>
      <c r="AX25">
        <v>4.8987883396292915</v>
      </c>
      <c r="AY25">
        <v>4.4961471400967792</v>
      </c>
      <c r="AZ25">
        <v>4.0149010281184232</v>
      </c>
      <c r="BA25">
        <v>3.4888534719772593</v>
      </c>
      <c r="BB25">
        <v>2.9449262900605624</v>
      </c>
      <c r="BC25">
        <v>2.4067723337322176</v>
      </c>
      <c r="BD25">
        <v>1.8991465905489751</v>
      </c>
      <c r="BE25">
        <v>1.446560559412569</v>
      </c>
      <c r="BF25">
        <v>1.0674771426758789</v>
      </c>
      <c r="BG25">
        <v>0.77091463118787562</v>
      </c>
      <c r="BH25">
        <v>0.55458274807058827</v>
      </c>
      <c r="BI25">
        <v>0.40712269645355831</v>
      </c>
      <c r="BJ25">
        <v>0.31193483874226902</v>
      </c>
      <c r="BK25">
        <v>0.25028456805030708</v>
      </c>
      <c r="BL25">
        <v>0.20523669706471709</v>
      </c>
      <c r="BM25">
        <v>0.16508307456745538</v>
      </c>
      <c r="BN25">
        <v>0.12448193235806873</v>
      </c>
      <c r="BO25">
        <v>8.2908700754779838E-2</v>
      </c>
      <c r="BP25">
        <v>1.4212197603569617E-3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8.5265128291212003E-15</v>
      </c>
      <c r="CY25">
        <v>0</v>
      </c>
      <c r="DB25">
        <f t="shared" si="0"/>
        <v>70.462455996738072</v>
      </c>
      <c r="DC25">
        <f t="shared" si="1"/>
        <v>29.537544003261925</v>
      </c>
      <c r="DD25">
        <f>SUM(BT25:CT25)</f>
        <v>0</v>
      </c>
      <c r="DE25">
        <f t="shared" si="3"/>
        <v>8.5265128291212003E-15</v>
      </c>
    </row>
    <row r="26" spans="1:109">
      <c r="A26" s="9" t="s">
        <v>269</v>
      </c>
      <c r="B26" s="9" t="s">
        <v>294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1.476301628148948E-3</v>
      </c>
      <c r="AF26">
        <v>0.16262685217119441</v>
      </c>
      <c r="AG26">
        <v>0.6729103347733012</v>
      </c>
      <c r="AH26">
        <v>1.3967702351525859</v>
      </c>
      <c r="AI26">
        <v>2.0633004871158911</v>
      </c>
      <c r="AJ26">
        <v>2.440676448950799</v>
      </c>
      <c r="AK26">
        <v>2.445600690171521</v>
      </c>
      <c r="AL26">
        <v>2.1744560533668791</v>
      </c>
      <c r="AM26">
        <v>1.8363927717992421</v>
      </c>
      <c r="AN26">
        <v>1.630863663094188</v>
      </c>
      <c r="AO26">
        <v>1.646427807123112</v>
      </c>
      <c r="AP26">
        <v>1.8488121215913342</v>
      </c>
      <c r="AQ26">
        <v>2.1487674220946333</v>
      </c>
      <c r="AR26">
        <v>2.4688431268401221</v>
      </c>
      <c r="AS26">
        <v>2.761365512158906</v>
      </c>
      <c r="AT26">
        <v>3.0060542369414085</v>
      </c>
      <c r="AU26">
        <v>3.2011649247855312</v>
      </c>
      <c r="AV26">
        <v>3.3493129420182166</v>
      </c>
      <c r="AW26">
        <v>3.4549330151980113</v>
      </c>
      <c r="AX26">
        <v>3.5212656615950841</v>
      </c>
      <c r="AY26">
        <v>3.551267229665747</v>
      </c>
      <c r="AZ26">
        <v>3.5504197563267041</v>
      </c>
      <c r="BA26">
        <v>3.5258398547604251</v>
      </c>
      <c r="BB26">
        <v>3.4803203766953859</v>
      </c>
      <c r="BC26">
        <v>3.4147758200121481</v>
      </c>
      <c r="BD26">
        <v>3.3316324091695932</v>
      </c>
      <c r="BE26">
        <v>3.2352650467580113</v>
      </c>
      <c r="BF26">
        <v>3.129974321932198</v>
      </c>
      <c r="BG26">
        <v>3.018696223381629</v>
      </c>
      <c r="BH26">
        <v>2.9021192518127505</v>
      </c>
      <c r="BI26">
        <v>2.7793094805245433</v>
      </c>
      <c r="BJ26">
        <v>2.6485745010322881</v>
      </c>
      <c r="BK26">
        <v>2.5077346753796892</v>
      </c>
      <c r="BL26">
        <v>2.3550077543298151</v>
      </c>
      <c r="BM26">
        <v>2.1898703798216159</v>
      </c>
      <c r="BN26">
        <v>2.013277816487784</v>
      </c>
      <c r="BO26">
        <v>1.8278703944997841</v>
      </c>
      <c r="BP26">
        <v>1.6367361970654919</v>
      </c>
      <c r="BQ26">
        <v>1.4418298967279122</v>
      </c>
      <c r="BR26">
        <v>1.2450601635410372</v>
      </c>
      <c r="BS26">
        <v>1.049426109618959</v>
      </c>
      <c r="BT26">
        <v>0.85896907175044535</v>
      </c>
      <c r="BU26">
        <v>0.67886613261063355</v>
      </c>
      <c r="BV26">
        <v>0.51489130025171481</v>
      </c>
      <c r="BW26">
        <v>0.37213518347333546</v>
      </c>
      <c r="BX26">
        <v>0.252198969160213</v>
      </c>
      <c r="BY26">
        <v>0.15672953691905031</v>
      </c>
      <c r="BZ26">
        <v>8.1258964637287129E-2</v>
      </c>
      <c r="CA26">
        <v>1.7595524510365119E-2</v>
      </c>
      <c r="CB26">
        <v>3.2704857333243299E-4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1.4210854715202001E-15</v>
      </c>
      <c r="CY26">
        <v>0</v>
      </c>
      <c r="DB26">
        <f t="shared" si="0"/>
        <v>38.710754946975023</v>
      </c>
      <c r="DC26">
        <f t="shared" si="1"/>
        <v>58.356273321138595</v>
      </c>
      <c r="DD26">
        <f t="shared" si="2"/>
        <v>2.9329717318863771</v>
      </c>
      <c r="DE26">
        <f t="shared" si="3"/>
        <v>1.4210854715202001E-15</v>
      </c>
    </row>
    <row r="27" spans="1:109">
      <c r="A27" s="9" t="s">
        <v>269</v>
      </c>
      <c r="B27" s="9" t="s">
        <v>295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7.9753796647349766E-4</v>
      </c>
      <c r="AF27">
        <v>0.25233237371092093</v>
      </c>
      <c r="AG27">
        <v>0.90932215540411687</v>
      </c>
      <c r="AH27">
        <v>1.7806681829531752</v>
      </c>
      <c r="AI27">
        <v>2.5461170650637905</v>
      </c>
      <c r="AJ27">
        <v>2.9427693202623542</v>
      </c>
      <c r="AK27">
        <v>2.8917059956979392</v>
      </c>
      <c r="AL27">
        <v>2.5233997909929289</v>
      </c>
      <c r="AM27">
        <v>2.0946329275599314</v>
      </c>
      <c r="AN27">
        <v>1.8427871606413013</v>
      </c>
      <c r="AO27">
        <v>1.8688063498240102</v>
      </c>
      <c r="AP27">
        <v>2.1264982112328359</v>
      </c>
      <c r="AQ27">
        <v>2.5048059822363293</v>
      </c>
      <c r="AR27">
        <v>2.9068181321921838</v>
      </c>
      <c r="AS27">
        <v>3.2703625368484781</v>
      </c>
      <c r="AT27">
        <v>3.5653678388123695</v>
      </c>
      <c r="AU27">
        <v>3.7847532421807641</v>
      </c>
      <c r="AV27">
        <v>3.9289531126240278</v>
      </c>
      <c r="AW27">
        <v>4.0032199697373549</v>
      </c>
      <c r="AX27">
        <v>4.0137104609886398</v>
      </c>
      <c r="AY27">
        <v>3.967672609178571</v>
      </c>
      <c r="AZ27">
        <v>3.8758909317098991</v>
      </c>
      <c r="BA27">
        <v>3.7510594817516463</v>
      </c>
      <c r="BB27">
        <v>3.60064438101666</v>
      </c>
      <c r="BC27">
        <v>3.4295647113251975</v>
      </c>
      <c r="BD27">
        <v>3.244132344590438</v>
      </c>
      <c r="BE27">
        <v>3.0525004082859297</v>
      </c>
      <c r="BF27">
        <v>2.8621267214625936</v>
      </c>
      <c r="BG27">
        <v>2.6779154846986151</v>
      </c>
      <c r="BH27">
        <v>2.5008232377663147</v>
      </c>
      <c r="BI27">
        <v>2.3284625922673317</v>
      </c>
      <c r="BJ27">
        <v>2.1564168203884999</v>
      </c>
      <c r="BK27">
        <v>1.9793254948126262</v>
      </c>
      <c r="BL27">
        <v>1.7929417522534348</v>
      </c>
      <c r="BM27">
        <v>1.5961862574764241</v>
      </c>
      <c r="BN27">
        <v>1.3920766347657891</v>
      </c>
      <c r="BO27">
        <v>1.1878571259009518</v>
      </c>
      <c r="BP27">
        <v>0.99274994511008163</v>
      </c>
      <c r="BQ27">
        <v>0.8146430395839559</v>
      </c>
      <c r="BR27">
        <v>0.65936694471456303</v>
      </c>
      <c r="BS27">
        <v>0.53031884224829451</v>
      </c>
      <c r="BT27">
        <v>0.42759374027257319</v>
      </c>
      <c r="BU27">
        <v>0.3484004013626984</v>
      </c>
      <c r="BV27">
        <v>0.28800107581814993</v>
      </c>
      <c r="BW27">
        <v>0.2404208480575391</v>
      </c>
      <c r="BX27">
        <v>0.19764316573501761</v>
      </c>
      <c r="BY27">
        <v>0.15573960364729519</v>
      </c>
      <c r="BZ27">
        <v>0.11422321728446569</v>
      </c>
      <c r="CA27">
        <v>6.8405905643611195E-2</v>
      </c>
      <c r="CB27">
        <v>8.9216383292949827E-3</v>
      </c>
      <c r="CC27">
        <v>1.4629561160859299E-4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4.2632564145606002E-15</v>
      </c>
      <c r="CY27">
        <v>0</v>
      </c>
      <c r="DB27">
        <f t="shared" si="0"/>
        <v>45.744117885941279</v>
      </c>
      <c r="DC27">
        <f t="shared" si="1"/>
        <v>52.406386222296454</v>
      </c>
      <c r="DD27">
        <f t="shared" si="2"/>
        <v>1.8494958917622539</v>
      </c>
      <c r="DE27">
        <f t="shared" si="3"/>
        <v>4.2632564145606002E-15</v>
      </c>
    </row>
    <row r="28" spans="1:109">
      <c r="A28" s="9" t="s">
        <v>269</v>
      </c>
      <c r="B28" s="9" t="s">
        <v>296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1.092244179175742E-3</v>
      </c>
      <c r="AG28">
        <v>0.11338465796375589</v>
      </c>
      <c r="AH28">
        <v>0.41597278359020262</v>
      </c>
      <c r="AI28">
        <v>0.80554011818009885</v>
      </c>
      <c r="AJ28">
        <v>1.1292547249617331</v>
      </c>
      <c r="AK28">
        <v>1.286856309890249</v>
      </c>
      <c r="AL28">
        <v>1.275641623208152</v>
      </c>
      <c r="AM28">
        <v>1.17766504866692</v>
      </c>
      <c r="AN28">
        <v>1.0992366486114491</v>
      </c>
      <c r="AO28">
        <v>1.1079789105018389</v>
      </c>
      <c r="AP28">
        <v>1.210595576078157</v>
      </c>
      <c r="AQ28">
        <v>1.3768970547751522</v>
      </c>
      <c r="AR28">
        <v>1.573445594222731</v>
      </c>
      <c r="AS28">
        <v>1.7791580432544578</v>
      </c>
      <c r="AT28">
        <v>1.98884686994218</v>
      </c>
      <c r="AU28">
        <v>2.2060393489452861</v>
      </c>
      <c r="AV28">
        <v>2.4311052576670091</v>
      </c>
      <c r="AW28">
        <v>2.6599129762544593</v>
      </c>
      <c r="AX28">
        <v>2.8848710305705323</v>
      </c>
      <c r="AY28">
        <v>3.0988607089389006</v>
      </c>
      <c r="AZ28">
        <v>3.2976218696048951</v>
      </c>
      <c r="BA28">
        <v>3.4796019402920613</v>
      </c>
      <c r="BB28">
        <v>3.642372865954326</v>
      </c>
      <c r="BC28">
        <v>3.7834347813777769</v>
      </c>
      <c r="BD28">
        <v>3.9015189634511351</v>
      </c>
      <c r="BE28">
        <v>3.9960402010250489</v>
      </c>
      <c r="BF28">
        <v>4.0651706447318778</v>
      </c>
      <c r="BG28">
        <v>4.1045379837372584</v>
      </c>
      <c r="BH28">
        <v>4.1069838700186736</v>
      </c>
      <c r="BI28">
        <v>4.0639444419435993</v>
      </c>
      <c r="BJ28">
        <v>3.9674863374284826</v>
      </c>
      <c r="BK28">
        <v>3.8122842176173486</v>
      </c>
      <c r="BL28">
        <v>3.5978432346215117</v>
      </c>
      <c r="BM28">
        <v>3.3299554656418344</v>
      </c>
      <c r="BN28">
        <v>3.0205741225497489</v>
      </c>
      <c r="BO28">
        <v>2.6863169760720571</v>
      </c>
      <c r="BP28">
        <v>2.3447396753324301</v>
      </c>
      <c r="BQ28">
        <v>2.0103004617657865</v>
      </c>
      <c r="BR28">
        <v>1.6933767190090758</v>
      </c>
      <c r="BS28">
        <v>1.4003672470086199</v>
      </c>
      <c r="BT28">
        <v>1.1339500377021612</v>
      </c>
      <c r="BU28">
        <v>0.89471100495082234</v>
      </c>
      <c r="BV28">
        <v>0.68299101599231449</v>
      </c>
      <c r="BW28">
        <v>0.49982156415590706</v>
      </c>
      <c r="BX28">
        <v>0.34548647704380359</v>
      </c>
      <c r="BY28">
        <v>0.2214494115375118</v>
      </c>
      <c r="BZ28">
        <v>0.12812887172636062</v>
      </c>
      <c r="CA28">
        <v>4.8656071903548093E-2</v>
      </c>
      <c r="CB28">
        <v>1.3991737086446682E-2</v>
      </c>
      <c r="CC28">
        <v>7.3495746183098705E-3</v>
      </c>
      <c r="CD28">
        <v>9.2410093219925209E-3</v>
      </c>
      <c r="CE28">
        <v>1.2301952606362899E-2</v>
      </c>
      <c r="CF28">
        <v>1.53747667625694E-2</v>
      </c>
      <c r="CG28">
        <v>1.7316776587375703E-2</v>
      </c>
      <c r="CH28">
        <v>1.7241640725399097E-2</v>
      </c>
      <c r="CI28">
        <v>1.47742156916436E-2</v>
      </c>
      <c r="CJ28">
        <v>1.01656699725154E-2</v>
      </c>
      <c r="CK28">
        <v>2.2065202896755001E-4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6.9547922976198603E-12</v>
      </c>
      <c r="CY28">
        <v>0</v>
      </c>
      <c r="DB28">
        <f t="shared" si="0"/>
        <v>23.638623790893011</v>
      </c>
      <c r="DC28">
        <f t="shared" si="1"/>
        <v>72.288203758692987</v>
      </c>
      <c r="DD28">
        <f t="shared" si="2"/>
        <v>4.0731724504140123</v>
      </c>
      <c r="DE28">
        <f t="shared" si="3"/>
        <v>6.9547922976198603E-12</v>
      </c>
    </row>
    <row r="29" spans="1:109">
      <c r="A29" s="9" t="s">
        <v>269</v>
      </c>
      <c r="B29" s="9" t="s">
        <v>297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1.3226841936272108E-3</v>
      </c>
      <c r="AG29">
        <v>0.33113178637091523</v>
      </c>
      <c r="AH29">
        <v>0.9238062117707706</v>
      </c>
      <c r="AI29">
        <v>1.5558402344496509</v>
      </c>
      <c r="AJ29">
        <v>1.9976801293247231</v>
      </c>
      <c r="AK29">
        <v>2.1372790556800361</v>
      </c>
      <c r="AL29">
        <v>2.0270332251930521</v>
      </c>
      <c r="AM29">
        <v>1.8363899160303003</v>
      </c>
      <c r="AN29">
        <v>1.7452834452147621</v>
      </c>
      <c r="AO29">
        <v>1.8467930152566019</v>
      </c>
      <c r="AP29">
        <v>2.1242227682335488</v>
      </c>
      <c r="AQ29">
        <v>2.5019570054304636</v>
      </c>
      <c r="AR29">
        <v>2.9040379319512128</v>
      </c>
      <c r="AS29">
        <v>3.2765574579617427</v>
      </c>
      <c r="AT29">
        <v>3.5912880574428003</v>
      </c>
      <c r="AU29">
        <v>3.8379868194713813</v>
      </c>
      <c r="AV29">
        <v>4.0102061842074086</v>
      </c>
      <c r="AW29">
        <v>4.1036260006739012</v>
      </c>
      <c r="AX29">
        <v>4.114967224736267</v>
      </c>
      <c r="AY29">
        <v>4.0446385063989192</v>
      </c>
      <c r="AZ29">
        <v>3.899920307273697</v>
      </c>
      <c r="BA29">
        <v>3.6942451125051745</v>
      </c>
      <c r="BB29">
        <v>3.4410966025723626</v>
      </c>
      <c r="BC29">
        <v>3.1552480771473599</v>
      </c>
      <c r="BD29">
        <v>2.8545327580387534</v>
      </c>
      <c r="BE29">
        <v>2.5583889498325889</v>
      </c>
      <c r="BF29">
        <v>2.2839345155754072</v>
      </c>
      <c r="BG29">
        <v>2.0431115210497168</v>
      </c>
      <c r="BH29">
        <v>1.8410598974735479</v>
      </c>
      <c r="BI29">
        <v>1.6768017564865882</v>
      </c>
      <c r="BJ29">
        <v>1.5449248892575249</v>
      </c>
      <c r="BK29">
        <v>1.437338300472311</v>
      </c>
      <c r="BL29">
        <v>1.34582126439946</v>
      </c>
      <c r="BM29">
        <v>1.2643722400166719</v>
      </c>
      <c r="BN29">
        <v>1.1902931013299689</v>
      </c>
      <c r="BO29">
        <v>1.1243519365972861</v>
      </c>
      <c r="BP29">
        <v>1.0687184692162048</v>
      </c>
      <c r="BQ29">
        <v>1.0240173795032823</v>
      </c>
      <c r="BR29">
        <v>0.98879444292395946</v>
      </c>
      <c r="BS29">
        <v>0.95953740020343903</v>
      </c>
      <c r="BT29">
        <v>0.93056812328663274</v>
      </c>
      <c r="BU29">
        <v>0.89527284309532784</v>
      </c>
      <c r="BV29">
        <v>0.84777296632127963</v>
      </c>
      <c r="BW29">
        <v>0.78412424789946589</v>
      </c>
      <c r="BX29">
        <v>0.70166879496954948</v>
      </c>
      <c r="BY29">
        <v>0.60408242711510651</v>
      </c>
      <c r="BZ29">
        <v>0.49977782459444892</v>
      </c>
      <c r="CA29">
        <v>0.3996397558200413</v>
      </c>
      <c r="CB29">
        <v>0.31531950895357136</v>
      </c>
      <c r="CC29">
        <v>0.25787614024348643</v>
      </c>
      <c r="CD29">
        <v>0.2351862527092905</v>
      </c>
      <c r="CE29">
        <v>0.24859081332226354</v>
      </c>
      <c r="CF29">
        <v>0.29157351132832632</v>
      </c>
      <c r="CG29">
        <v>0.35135642334647488</v>
      </c>
      <c r="CH29">
        <v>0.41200491071280376</v>
      </c>
      <c r="CI29">
        <v>0.45798750442638436</v>
      </c>
      <c r="CJ29">
        <v>0.47863455289013934</v>
      </c>
      <c r="CK29">
        <v>0.47129274013426847</v>
      </c>
      <c r="CL29">
        <v>0.44124747928400171</v>
      </c>
      <c r="CM29">
        <v>0.39785213300727212</v>
      </c>
      <c r="CN29">
        <v>0.34937937249302287</v>
      </c>
      <c r="CO29">
        <v>0.30062845925716458</v>
      </c>
      <c r="CP29">
        <v>0.25415994421432103</v>
      </c>
      <c r="CQ29">
        <v>0.21169332426659371</v>
      </c>
      <c r="CR29">
        <v>0.16878414549335757</v>
      </c>
      <c r="CS29">
        <v>0.12908162979605325</v>
      </c>
      <c r="CT29">
        <v>0.10460527617037482</v>
      </c>
      <c r="CU29">
        <v>8.1393106314747762E-2</v>
      </c>
      <c r="CV29">
        <v>5.046371803377523E-2</v>
      </c>
      <c r="CW29">
        <v>1.8882033067839595E-2</v>
      </c>
      <c r="CX29">
        <v>5.437771125798459E-4</v>
      </c>
      <c r="CY29">
        <v>0</v>
      </c>
      <c r="DB29">
        <f t="shared" si="0"/>
        <v>40.752441928856896</v>
      </c>
      <c r="DC29">
        <f t="shared" si="1"/>
        <v>47.556114653010503</v>
      </c>
      <c r="DD29">
        <f t="shared" si="2"/>
        <v>11.540161105151022</v>
      </c>
      <c r="DE29">
        <f t="shared" si="3"/>
        <v>0.15128263452894244</v>
      </c>
    </row>
    <row r="30" spans="1:109">
      <c r="A30" s="9" t="s">
        <v>269</v>
      </c>
      <c r="B30" s="9" t="s">
        <v>298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1.3792459649746046E-3</v>
      </c>
      <c r="AG30">
        <v>0.13851455020829889</v>
      </c>
      <c r="AH30">
        <v>0.43142919605686886</v>
      </c>
      <c r="AI30">
        <v>0.77071761483330103</v>
      </c>
      <c r="AJ30">
        <v>1.0267916845548868</v>
      </c>
      <c r="AK30">
        <v>1.126751826853893</v>
      </c>
      <c r="AL30">
        <v>1.0835307910166032</v>
      </c>
      <c r="AM30">
        <v>0.97833459161057834</v>
      </c>
      <c r="AN30">
        <v>0.90551654074011156</v>
      </c>
      <c r="AO30">
        <v>0.91953428787801761</v>
      </c>
      <c r="AP30">
        <v>1.0195435364087906</v>
      </c>
      <c r="AQ30">
        <v>1.173701592839725</v>
      </c>
      <c r="AR30">
        <v>1.349350364783938</v>
      </c>
      <c r="AS30">
        <v>1.5253834937812758</v>
      </c>
      <c r="AT30">
        <v>1.694284732887035</v>
      </c>
      <c r="AU30">
        <v>1.8565510653970871</v>
      </c>
      <c r="AV30">
        <v>2.0114817876373499</v>
      </c>
      <c r="AW30">
        <v>2.156098969246325</v>
      </c>
      <c r="AX30">
        <v>2.2854525642286583</v>
      </c>
      <c r="AY30">
        <v>2.395197094220856</v>
      </c>
      <c r="AZ30">
        <v>2.4834356862158158</v>
      </c>
      <c r="BA30">
        <v>2.5505945111471782</v>
      </c>
      <c r="BB30">
        <v>2.5965857248209341</v>
      </c>
      <c r="BC30">
        <v>2.6217655579075831</v>
      </c>
      <c r="BD30">
        <v>2.6283307278587058</v>
      </c>
      <c r="BE30">
        <v>2.6201751948816536</v>
      </c>
      <c r="BF30">
        <v>2.6015551597788011</v>
      </c>
      <c r="BG30">
        <v>2.5761504202328571</v>
      </c>
      <c r="BH30">
        <v>2.5466727603819059</v>
      </c>
      <c r="BI30">
        <v>2.5154546258201949</v>
      </c>
      <c r="BJ30">
        <v>2.4853177135730382</v>
      </c>
      <c r="BK30">
        <v>2.4602432914669063</v>
      </c>
      <c r="BL30">
        <v>2.4461576220275951</v>
      </c>
      <c r="BM30">
        <v>2.451078877265112</v>
      </c>
      <c r="BN30">
        <v>2.4839240122645143</v>
      </c>
      <c r="BO30">
        <v>2.5521584916027953</v>
      </c>
      <c r="BP30">
        <v>2.6577468724320439</v>
      </c>
      <c r="BQ30">
        <v>2.7931933271883391</v>
      </c>
      <c r="BR30">
        <v>2.9407999737453601</v>
      </c>
      <c r="BS30">
        <v>3.074266203203309</v>
      </c>
      <c r="BT30">
        <v>3.1622753302612652</v>
      </c>
      <c r="BU30">
        <v>3.1746745714843052</v>
      </c>
      <c r="BV30">
        <v>3.0893438860750146</v>
      </c>
      <c r="BW30">
        <v>2.8977454049964693</v>
      </c>
      <c r="BX30">
        <v>2.606518866933266</v>
      </c>
      <c r="BY30">
        <v>2.2387248756094751</v>
      </c>
      <c r="BZ30">
        <v>1.8286777551010427</v>
      </c>
      <c r="CA30">
        <v>1.4145827280781877</v>
      </c>
      <c r="CB30">
        <v>1.031014931395825</v>
      </c>
      <c r="CC30">
        <v>0.70379201948075099</v>
      </c>
      <c r="CD30">
        <v>0.44657944611484623</v>
      </c>
      <c r="CE30">
        <v>0.25977887446560582</v>
      </c>
      <c r="CF30">
        <v>0.13165837983029996</v>
      </c>
      <c r="CG30">
        <v>4.9758605587130876E-2</v>
      </c>
      <c r="CH30">
        <v>2.3253223284947895E-2</v>
      </c>
      <c r="CI30">
        <v>6.3725859789499819E-3</v>
      </c>
      <c r="CJ30">
        <v>9.623035940649059E-5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6.9206862463033742E-13</v>
      </c>
      <c r="CY30">
        <v>0</v>
      </c>
      <c r="DB30">
        <f t="shared" si="0"/>
        <v>20.168895872699061</v>
      </c>
      <c r="DC30">
        <f t="shared" si="1"/>
        <v>56.76625641226417</v>
      </c>
      <c r="DD30">
        <f t="shared" si="2"/>
        <v>23.064847715036787</v>
      </c>
      <c r="DE30">
        <f t="shared" si="3"/>
        <v>6.9206862463033742E-13</v>
      </c>
    </row>
    <row r="31" spans="1:109">
      <c r="A31" s="9" t="s">
        <v>269</v>
      </c>
      <c r="B31" s="9" t="s">
        <v>299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9.7554168611145814E-4</v>
      </c>
      <c r="AG31">
        <v>0.22612027036738</v>
      </c>
      <c r="AH31">
        <v>0.56335761076179691</v>
      </c>
      <c r="AI31">
        <v>0.90744300230340902</v>
      </c>
      <c r="AJ31">
        <v>1.135044057987755</v>
      </c>
      <c r="AK31">
        <v>1.1895462093371507</v>
      </c>
      <c r="AL31">
        <v>1.104801067246568</v>
      </c>
      <c r="AM31">
        <v>0.97678671719085752</v>
      </c>
      <c r="AN31">
        <v>0.90427713055129577</v>
      </c>
      <c r="AO31">
        <v>0.93612619695442434</v>
      </c>
      <c r="AP31">
        <v>1.0606426297487177</v>
      </c>
      <c r="AQ31">
        <v>1.23542317687263</v>
      </c>
      <c r="AR31">
        <v>1.4199952629000472</v>
      </c>
      <c r="AS31">
        <v>1.5870542313577611</v>
      </c>
      <c r="AT31">
        <v>1.7233925427470891</v>
      </c>
      <c r="AU31">
        <v>1.825769862325523</v>
      </c>
      <c r="AV31">
        <v>1.893565747645813</v>
      </c>
      <c r="AW31">
        <v>1.9277053718460972</v>
      </c>
      <c r="AX31">
        <v>1.9295905209833772</v>
      </c>
      <c r="AY31">
        <v>1.9020005089630427</v>
      </c>
      <c r="AZ31">
        <v>1.850507949672578</v>
      </c>
      <c r="BA31">
        <v>1.7827770012848447</v>
      </c>
      <c r="BB31">
        <v>1.7050386995111961</v>
      </c>
      <c r="BC31">
        <v>1.6227969735627181</v>
      </c>
      <c r="BD31">
        <v>1.5420654252566572</v>
      </c>
      <c r="BE31">
        <v>1.469134521762792</v>
      </c>
      <c r="BF31">
        <v>1.409220631703427</v>
      </c>
      <c r="BG31">
        <v>1.365719682828646</v>
      </c>
      <c r="BH31">
        <v>1.3399058904950407</v>
      </c>
      <c r="BI31">
        <v>1.331619228407916</v>
      </c>
      <c r="BJ31">
        <v>1.340263706430701</v>
      </c>
      <c r="BK31">
        <v>1.3656216750680881</v>
      </c>
      <c r="BL31">
        <v>1.4089290915499391</v>
      </c>
      <c r="BM31">
        <v>1.473732357196047</v>
      </c>
      <c r="BN31">
        <v>1.5658824092227301</v>
      </c>
      <c r="BO31">
        <v>1.692674678246598</v>
      </c>
      <c r="BP31">
        <v>1.8604133635181124</v>
      </c>
      <c r="BQ31">
        <v>2.07128185350774</v>
      </c>
      <c r="BR31">
        <v>2.3215633078932578</v>
      </c>
      <c r="BS31">
        <v>2.6005142507590633</v>
      </c>
      <c r="BT31">
        <v>2.8898794583473317</v>
      </c>
      <c r="BU31">
        <v>3.1652659270035564</v>
      </c>
      <c r="BV31">
        <v>3.3991280724998121</v>
      </c>
      <c r="BW31">
        <v>3.5648018797971033</v>
      </c>
      <c r="BX31">
        <v>3.6402412796245387</v>
      </c>
      <c r="BY31">
        <v>3.6143683083738516</v>
      </c>
      <c r="BZ31">
        <v>3.488838985822162</v>
      </c>
      <c r="CA31">
        <v>3.2771000150762291</v>
      </c>
      <c r="CB31">
        <v>3.0008144811488831</v>
      </c>
      <c r="CC31">
        <v>2.6845013357241889</v>
      </c>
      <c r="CD31">
        <v>2.3490606031071959</v>
      </c>
      <c r="CE31">
        <v>2.007177937154804</v>
      </c>
      <c r="CF31">
        <v>1.6640689751119879</v>
      </c>
      <c r="CG31">
        <v>1.3230226561917482</v>
      </c>
      <c r="CH31">
        <v>0.99035058907268192</v>
      </c>
      <c r="CI31">
        <v>0.67182756931112464</v>
      </c>
      <c r="CJ31">
        <v>0.41951924782071331</v>
      </c>
      <c r="CK31">
        <v>0.20349215129549666</v>
      </c>
      <c r="CL31">
        <v>6.8793515120523827E-2</v>
      </c>
      <c r="CM31">
        <v>8.3216044330853799E-3</v>
      </c>
      <c r="CN31">
        <v>1.45050308026384E-4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1.6464696273033031E-11</v>
      </c>
      <c r="CY31">
        <v>0</v>
      </c>
      <c r="DB31">
        <f t="shared" si="0"/>
        <v>20.618026629830428</v>
      </c>
      <c r="DC31">
        <f t="shared" si="1"/>
        <v>36.951253727824508</v>
      </c>
      <c r="DD31">
        <f t="shared" si="2"/>
        <v>42.430719642345061</v>
      </c>
      <c r="DE31">
        <f t="shared" si="3"/>
        <v>1.6464696273033031E-11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72087-0E1E-4E14-88E7-A03A97572AB0}">
  <dimension ref="A1:DD13"/>
  <sheetViews>
    <sheetView workbookViewId="0">
      <selection activeCell="DD1" sqref="DD1"/>
    </sheetView>
  </sheetViews>
  <sheetFormatPr defaultRowHeight="14.35"/>
  <cols>
    <col min="1" max="1" width="13.87890625" customWidth="1"/>
    <col min="2" max="2" width="29.41015625" customWidth="1"/>
    <col min="3" max="3" width="6.234375" customWidth="1"/>
    <col min="4" max="4" width="6.87890625" customWidth="1"/>
    <col min="5" max="5" width="6.41015625" customWidth="1"/>
    <col min="6" max="6" width="5.64453125" customWidth="1"/>
    <col min="7" max="7" width="6" customWidth="1"/>
    <col min="8" max="8" width="6.76171875" customWidth="1"/>
    <col min="9" max="9" width="6.234375" customWidth="1"/>
    <col min="10" max="10" width="6.41015625" customWidth="1"/>
    <col min="11" max="11" width="5.52734375" customWidth="1"/>
    <col min="12" max="12" width="7" customWidth="1"/>
    <col min="13" max="14" width="6.87890625" customWidth="1"/>
    <col min="15" max="15" width="6.3515625" customWidth="1"/>
    <col min="16" max="16" width="5.52734375" customWidth="1"/>
    <col min="17" max="17" width="6.87890625" customWidth="1"/>
    <col min="18" max="19" width="6.41015625" customWidth="1"/>
    <col min="20" max="21" width="6.64453125" customWidth="1"/>
    <col min="22" max="22" width="5.87890625" customWidth="1"/>
    <col min="23" max="23" width="6.52734375" customWidth="1"/>
    <col min="24" max="25" width="6.1171875" customWidth="1"/>
    <col min="26" max="26" width="6.3515625" customWidth="1"/>
    <col min="27" max="27" width="6.52734375" customWidth="1"/>
    <col min="28" max="28" width="6.64453125" customWidth="1"/>
    <col min="29" max="29" width="5.76171875" customWidth="1"/>
    <col min="30" max="30" width="5.64453125" customWidth="1"/>
    <col min="31" max="31" width="6.52734375" customWidth="1"/>
    <col min="32" max="32" width="7.64453125" customWidth="1"/>
    <col min="33" max="33" width="7" customWidth="1"/>
    <col min="34" max="34" width="7.64453125" customWidth="1"/>
    <col min="35" max="35" width="7.1171875" customWidth="1"/>
    <col min="36" max="36" width="6.52734375" customWidth="1"/>
    <col min="37" max="37" width="7" customWidth="1"/>
    <col min="38" max="38" width="7.41015625" customWidth="1"/>
    <col min="40" max="40" width="6.87890625" customWidth="1"/>
    <col min="41" max="41" width="7.1171875" customWidth="1"/>
    <col min="42" max="42" width="7.41015625" customWidth="1"/>
    <col min="43" max="43" width="6.87890625" customWidth="1"/>
    <col min="44" max="44" width="6.76171875" customWidth="1"/>
    <col min="45" max="45" width="7.64453125" customWidth="1"/>
    <col min="46" max="46" width="6.87890625" customWidth="1"/>
    <col min="47" max="47" width="8.1171875" customWidth="1"/>
    <col min="48" max="49" width="7.3515625" customWidth="1"/>
    <col min="50" max="50" width="6.76171875" customWidth="1"/>
    <col min="51" max="51" width="6.3515625" customWidth="1"/>
    <col min="52" max="52" width="7.1171875" customWidth="1"/>
    <col min="53" max="53" width="7.234375" customWidth="1"/>
    <col min="54" max="54" width="6.41015625" customWidth="1"/>
    <col min="55" max="55" width="7" customWidth="1"/>
    <col min="56" max="56" width="6.76171875" customWidth="1"/>
    <col min="57" max="57" width="6.41015625" customWidth="1"/>
    <col min="58" max="58" width="7.41015625" customWidth="1"/>
    <col min="59" max="59" width="6.64453125" customWidth="1"/>
    <col min="60" max="61" width="7.1171875" customWidth="1"/>
    <col min="62" max="62" width="6.41015625" customWidth="1"/>
    <col min="63" max="63" width="6.64453125" customWidth="1"/>
    <col min="64" max="64" width="6.234375" customWidth="1"/>
    <col min="65" max="66" width="7.234375" customWidth="1"/>
    <col min="67" max="67" width="7" customWidth="1"/>
    <col min="68" max="68" width="6.76171875" customWidth="1"/>
    <col min="69" max="69" width="7.3515625" customWidth="1"/>
    <col min="70" max="70" width="6.41015625" customWidth="1"/>
    <col min="71" max="71" width="6.64453125" customWidth="1"/>
    <col min="72" max="72" width="7.52734375" customWidth="1"/>
    <col min="73" max="73" width="7.41015625" customWidth="1"/>
    <col min="74" max="74" width="7" customWidth="1"/>
    <col min="75" max="75" width="7.3515625" customWidth="1"/>
    <col min="76" max="76" width="6.64453125" customWidth="1"/>
    <col min="77" max="77" width="7.234375" customWidth="1"/>
    <col min="78" max="78" width="7" customWidth="1"/>
    <col min="79" max="79" width="6.76171875" customWidth="1"/>
    <col min="80" max="80" width="6.87890625" customWidth="1"/>
    <col min="81" max="81" width="6.52734375" customWidth="1"/>
    <col min="82" max="82" width="7.3515625" customWidth="1"/>
    <col min="83" max="83" width="6.87890625" customWidth="1"/>
    <col min="84" max="84" width="7" customWidth="1"/>
    <col min="85" max="85" width="6.76171875" customWidth="1"/>
    <col min="86" max="86" width="6.64453125" customWidth="1"/>
    <col min="87" max="87" width="6.3515625" customWidth="1"/>
    <col min="88" max="88" width="6.87890625" customWidth="1"/>
    <col min="89" max="89" width="6.234375" customWidth="1"/>
    <col min="90" max="90" width="6.87890625" customWidth="1"/>
    <col min="91" max="91" width="7.3515625" customWidth="1"/>
    <col min="92" max="92" width="7.1171875" customWidth="1"/>
    <col min="93" max="93" width="7.234375" customWidth="1"/>
    <col min="94" max="94" width="6.52734375" customWidth="1"/>
    <col min="95" max="95" width="6" customWidth="1"/>
    <col min="96" max="96" width="6.41015625" customWidth="1"/>
    <col min="97" max="97" width="6.87890625" customWidth="1"/>
    <col min="98" max="98" width="6.76171875" customWidth="1"/>
    <col min="99" max="99" width="6.41015625" customWidth="1"/>
    <col min="100" max="100" width="7.64453125" customWidth="1"/>
    <col min="101" max="101" width="7.87890625" customWidth="1"/>
    <col min="102" max="102" width="8" customWidth="1"/>
    <col min="103" max="103" width="6.3515625" customWidth="1"/>
    <col min="105" max="105" width="9.3515625" customWidth="1"/>
    <col min="107" max="107" width="13.41015625" customWidth="1"/>
    <col min="108" max="108" width="12" bestFit="1" customWidth="1"/>
  </cols>
  <sheetData>
    <row r="1" spans="1:108" s="9" customFormat="1" ht="28.7">
      <c r="B1" s="9" t="s">
        <v>166</v>
      </c>
      <c r="C1" s="9" t="s">
        <v>167</v>
      </c>
      <c r="D1" s="9" t="s">
        <v>168</v>
      </c>
      <c r="E1" s="9" t="s">
        <v>169</v>
      </c>
      <c r="F1" s="9" t="s">
        <v>170</v>
      </c>
      <c r="G1" s="9" t="s">
        <v>171</v>
      </c>
      <c r="H1" s="9" t="s">
        <v>172</v>
      </c>
      <c r="I1" s="9" t="s">
        <v>173</v>
      </c>
      <c r="J1" s="9" t="s">
        <v>174</v>
      </c>
      <c r="K1" s="9" t="s">
        <v>175</v>
      </c>
      <c r="L1" s="9" t="s">
        <v>176</v>
      </c>
      <c r="M1" s="9" t="s">
        <v>177</v>
      </c>
      <c r="N1" s="9" t="s">
        <v>178</v>
      </c>
      <c r="O1" s="9" t="s">
        <v>179</v>
      </c>
      <c r="P1" s="9" t="s">
        <v>180</v>
      </c>
      <c r="Q1" s="9" t="s">
        <v>181</v>
      </c>
      <c r="R1" s="9" t="s">
        <v>182</v>
      </c>
      <c r="S1" s="9" t="s">
        <v>183</v>
      </c>
      <c r="T1" s="9" t="s">
        <v>184</v>
      </c>
      <c r="U1" s="9" t="s">
        <v>185</v>
      </c>
      <c r="V1" s="9" t="s">
        <v>186</v>
      </c>
      <c r="W1" s="9" t="s">
        <v>187</v>
      </c>
      <c r="X1" s="9" t="s">
        <v>188</v>
      </c>
      <c r="Y1" s="9" t="s">
        <v>189</v>
      </c>
      <c r="Z1" s="9" t="s">
        <v>190</v>
      </c>
      <c r="AA1" s="9" t="s">
        <v>191</v>
      </c>
      <c r="AB1" s="9" t="s">
        <v>192</v>
      </c>
      <c r="AC1" s="9" t="s">
        <v>193</v>
      </c>
      <c r="AD1" s="9" t="s">
        <v>194</v>
      </c>
      <c r="AE1" s="9" t="s">
        <v>195</v>
      </c>
      <c r="AF1" s="9" t="s">
        <v>196</v>
      </c>
      <c r="AG1" s="9" t="s">
        <v>314</v>
      </c>
      <c r="AH1" s="9" t="s">
        <v>198</v>
      </c>
      <c r="AI1" s="9" t="s">
        <v>199</v>
      </c>
      <c r="AJ1" s="9" t="s">
        <v>200</v>
      </c>
      <c r="AK1" s="9" t="s">
        <v>201</v>
      </c>
      <c r="AL1" s="9" t="s">
        <v>202</v>
      </c>
      <c r="AM1" s="9" t="s">
        <v>203</v>
      </c>
      <c r="AN1" s="9" t="s">
        <v>204</v>
      </c>
      <c r="AO1" s="9" t="s">
        <v>205</v>
      </c>
      <c r="AP1" s="9" t="s">
        <v>206</v>
      </c>
      <c r="AQ1" s="9" t="s">
        <v>207</v>
      </c>
      <c r="AR1" s="9" t="s">
        <v>208</v>
      </c>
      <c r="AS1" s="9" t="s">
        <v>209</v>
      </c>
      <c r="AT1" s="9" t="s">
        <v>210</v>
      </c>
      <c r="AU1" s="9" t="s">
        <v>211</v>
      </c>
      <c r="AV1" s="9" t="s">
        <v>212</v>
      </c>
      <c r="AW1" s="9" t="s">
        <v>213</v>
      </c>
      <c r="AX1" s="9" t="s">
        <v>214</v>
      </c>
      <c r="AY1" s="9" t="s">
        <v>215</v>
      </c>
      <c r="AZ1" s="9" t="s">
        <v>216</v>
      </c>
      <c r="BA1" s="9" t="s">
        <v>315</v>
      </c>
      <c r="BB1" s="9" t="s">
        <v>218</v>
      </c>
      <c r="BC1" s="9" t="s">
        <v>219</v>
      </c>
      <c r="BD1" s="9" t="s">
        <v>220</v>
      </c>
      <c r="BE1" s="9" t="s">
        <v>221</v>
      </c>
      <c r="BF1" s="9" t="s">
        <v>222</v>
      </c>
      <c r="BG1" s="9" t="s">
        <v>223</v>
      </c>
      <c r="BH1" s="9" t="s">
        <v>224</v>
      </c>
      <c r="BI1" s="9" t="s">
        <v>225</v>
      </c>
      <c r="BJ1" s="9" t="s">
        <v>316</v>
      </c>
      <c r="BK1" s="9" t="s">
        <v>227</v>
      </c>
      <c r="BL1" s="9" t="s">
        <v>228</v>
      </c>
      <c r="BM1" s="9" t="s">
        <v>229</v>
      </c>
      <c r="BN1" s="9" t="s">
        <v>230</v>
      </c>
      <c r="BO1" s="9" t="s">
        <v>231</v>
      </c>
      <c r="BP1" s="9" t="s">
        <v>232</v>
      </c>
      <c r="BQ1" s="9" t="s">
        <v>233</v>
      </c>
      <c r="BR1" s="9" t="s">
        <v>234</v>
      </c>
      <c r="BS1" s="9" t="s">
        <v>235</v>
      </c>
      <c r="BT1" s="9" t="s">
        <v>236</v>
      </c>
      <c r="BU1" s="9" t="s">
        <v>237</v>
      </c>
      <c r="BV1" s="9" t="s">
        <v>238</v>
      </c>
      <c r="BW1" s="9" t="s">
        <v>239</v>
      </c>
      <c r="BX1" s="9" t="s">
        <v>240</v>
      </c>
      <c r="BY1" s="9" t="s">
        <v>241</v>
      </c>
      <c r="BZ1" s="9" t="s">
        <v>242</v>
      </c>
      <c r="CA1" s="9" t="s">
        <v>243</v>
      </c>
      <c r="CB1" s="9" t="s">
        <v>244</v>
      </c>
      <c r="CC1" s="9" t="s">
        <v>245</v>
      </c>
      <c r="CD1" s="9" t="s">
        <v>246</v>
      </c>
      <c r="CE1" s="9" t="s">
        <v>247</v>
      </c>
      <c r="CF1" s="9" t="s">
        <v>248</v>
      </c>
      <c r="CG1" s="9" t="s">
        <v>249</v>
      </c>
      <c r="CH1" s="9" t="s">
        <v>250</v>
      </c>
      <c r="CI1" s="9" t="s">
        <v>251</v>
      </c>
      <c r="CJ1" s="9" t="s">
        <v>252</v>
      </c>
      <c r="CK1" s="9" t="s">
        <v>253</v>
      </c>
      <c r="CL1" s="9" t="s">
        <v>254</v>
      </c>
      <c r="CM1" s="9" t="s">
        <v>255</v>
      </c>
      <c r="CN1" s="9" t="s">
        <v>256</v>
      </c>
      <c r="CO1" s="9" t="s">
        <v>257</v>
      </c>
      <c r="CP1" s="9" t="s">
        <v>258</v>
      </c>
      <c r="CQ1" s="9" t="s">
        <v>259</v>
      </c>
      <c r="CR1" s="9" t="s">
        <v>260</v>
      </c>
      <c r="CS1" s="9" t="s">
        <v>261</v>
      </c>
      <c r="CT1" s="9" t="s">
        <v>262</v>
      </c>
      <c r="CU1" s="9" t="s">
        <v>263</v>
      </c>
      <c r="CV1" s="9" t="s">
        <v>264</v>
      </c>
      <c r="CW1" s="9" t="s">
        <v>265</v>
      </c>
      <c r="CX1" s="9" t="s">
        <v>266</v>
      </c>
      <c r="CY1" s="9" t="s">
        <v>317</v>
      </c>
      <c r="DA1" s="16" t="s">
        <v>300</v>
      </c>
      <c r="DB1" s="16" t="s">
        <v>301</v>
      </c>
      <c r="DC1" s="16" t="s">
        <v>321</v>
      </c>
      <c r="DD1" s="16" t="s">
        <v>322</v>
      </c>
    </row>
    <row r="2" spans="1:108">
      <c r="A2" s="9" t="s">
        <v>269</v>
      </c>
      <c r="B2" s="9" t="s">
        <v>302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5.2031466652072741E-4</v>
      </c>
      <c r="AT2">
        <v>3.6467213971850369E-2</v>
      </c>
      <c r="AU2">
        <v>6.4208007650010251E-2</v>
      </c>
      <c r="AV2">
        <v>6.8544497832059875E-2</v>
      </c>
      <c r="AW2">
        <v>7.2513999752606431E-2</v>
      </c>
      <c r="AX2">
        <v>7.589535370381742E-2</v>
      </c>
      <c r="AY2">
        <v>7.8174673002704462E-2</v>
      </c>
      <c r="AZ2">
        <v>7.8342078788558547E-2</v>
      </c>
      <c r="BA2">
        <v>7.5725404416883649E-2</v>
      </c>
      <c r="BB2">
        <v>6.8773980412902308E-2</v>
      </c>
      <c r="BC2">
        <v>1.2807460973807824E-2</v>
      </c>
      <c r="BD2">
        <v>1.66944841366079E-4</v>
      </c>
      <c r="BE2">
        <v>0</v>
      </c>
      <c r="BF2">
        <v>0</v>
      </c>
      <c r="BG2">
        <v>0</v>
      </c>
      <c r="BH2">
        <v>1.1705473893320441E-3</v>
      </c>
      <c r="BI2">
        <v>7.0272671603129805E-2</v>
      </c>
      <c r="BJ2">
        <v>0.10957754309548759</v>
      </c>
      <c r="BK2">
        <v>0.153514077942079</v>
      </c>
      <c r="BL2">
        <v>0.19410175252262801</v>
      </c>
      <c r="BM2">
        <v>0.21997753266432757</v>
      </c>
      <c r="BN2">
        <v>0.22198364640479543</v>
      </c>
      <c r="BO2">
        <v>0.1981574577349392</v>
      </c>
      <c r="BP2">
        <v>0.15950330464654222</v>
      </c>
      <c r="BQ2">
        <v>0.134545317887064</v>
      </c>
      <c r="BR2">
        <v>0.17088257584407002</v>
      </c>
      <c r="BS2">
        <v>0.33181591307035257</v>
      </c>
      <c r="BT2">
        <v>0.68703357899684048</v>
      </c>
      <c r="BU2">
        <v>1.297875055317802</v>
      </c>
      <c r="BV2">
        <v>2.1994235339517223</v>
      </c>
      <c r="BW2">
        <v>3.3834660498294857</v>
      </c>
      <c r="BX2">
        <v>4.7873792166586604</v>
      </c>
      <c r="BY2">
        <v>6.2939735028179786</v>
      </c>
      <c r="BZ2">
        <v>7.74327629828589</v>
      </c>
      <c r="CA2">
        <v>8.9563398596921466</v>
      </c>
      <c r="CB2">
        <v>9.7668727451349859</v>
      </c>
      <c r="CC2">
        <v>10.05329121476726</v>
      </c>
      <c r="CD2">
        <v>9.763638987767207</v>
      </c>
      <c r="CE2">
        <v>8.9277371192018755</v>
      </c>
      <c r="CF2">
        <v>7.6531068269969875</v>
      </c>
      <c r="CG2">
        <v>6.1048013218446036</v>
      </c>
      <c r="CH2">
        <v>4.4747635051570978</v>
      </c>
      <c r="CI2">
        <v>2.9483236768010181</v>
      </c>
      <c r="CJ2">
        <v>1.6779867037729919</v>
      </c>
      <c r="CK2">
        <v>0.67966387927289995</v>
      </c>
      <c r="CL2">
        <v>3.4046529147246938E-3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1.149089712271234E-10</v>
      </c>
      <c r="CY2">
        <v>0</v>
      </c>
      <c r="DA2">
        <f>SUM(C2:AW2)</f>
        <v>0.24225403387304767</v>
      </c>
      <c r="DB2">
        <f>SUM(AX2:BS2)</f>
        <v>2.3553882369447878</v>
      </c>
      <c r="DC2">
        <f>SUM(BT2:CT2)</f>
        <v>97.402357729182185</v>
      </c>
      <c r="DD2">
        <f>SUM(CU2:CY2)</f>
        <v>1.149089712271234E-10</v>
      </c>
    </row>
    <row r="3" spans="1:108">
      <c r="A3" s="9" t="s">
        <v>269</v>
      </c>
      <c r="B3" s="9" t="s">
        <v>303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1.219525616515996E-3</v>
      </c>
      <c r="AF3">
        <v>0.13801945528794279</v>
      </c>
      <c r="AG3">
        <v>0.62967123098146049</v>
      </c>
      <c r="AH3">
        <v>1.3550094986399359</v>
      </c>
      <c r="AI3">
        <v>2.0441420742843119</v>
      </c>
      <c r="AJ3">
        <v>2.4585786017657738</v>
      </c>
      <c r="AK3">
        <v>2.5060576595999082</v>
      </c>
      <c r="AL3">
        <v>2.2758802277623218</v>
      </c>
      <c r="AM3">
        <v>1.9744988725891541</v>
      </c>
      <c r="AN3">
        <v>1.8029785316763522</v>
      </c>
      <c r="AO3">
        <v>1.8533388233304322</v>
      </c>
      <c r="AP3">
        <v>2.0932183078044844</v>
      </c>
      <c r="AQ3">
        <v>2.4317406715194241</v>
      </c>
      <c r="AR3">
        <v>2.7875441803598062</v>
      </c>
      <c r="AS3">
        <v>3.1104317293489583</v>
      </c>
      <c r="AT3">
        <v>3.3811641240933463</v>
      </c>
      <c r="AU3">
        <v>3.6007787530044824</v>
      </c>
      <c r="AV3">
        <v>3.7739134847762479</v>
      </c>
      <c r="AW3">
        <v>3.9058889155412624</v>
      </c>
      <c r="AX3">
        <v>3.9993115553832901</v>
      </c>
      <c r="AY3">
        <v>4.0544574288661899</v>
      </c>
      <c r="AZ3">
        <v>4.0715900671477359</v>
      </c>
      <c r="BA3">
        <v>4.0502579817028437</v>
      </c>
      <c r="BB3">
        <v>3.9849867489937063</v>
      </c>
      <c r="BC3">
        <v>3.8704958986351601</v>
      </c>
      <c r="BD3">
        <v>3.7076189477385477</v>
      </c>
      <c r="BE3">
        <v>3.5048019161484221</v>
      </c>
      <c r="BF3">
        <v>3.2746388410740841</v>
      </c>
      <c r="BG3">
        <v>3.0294629521779681</v>
      </c>
      <c r="BH3">
        <v>2.7778421573107224</v>
      </c>
      <c r="BI3">
        <v>2.5242805924174396</v>
      </c>
      <c r="BJ3">
        <v>2.2700827691244543</v>
      </c>
      <c r="BK3">
        <v>2.0141637627478177</v>
      </c>
      <c r="BL3">
        <v>1.755498748212176</v>
      </c>
      <c r="BM3">
        <v>1.4955752060551042</v>
      </c>
      <c r="BN3">
        <v>1.2396548513588159</v>
      </c>
      <c r="BO3">
        <v>0.99690786251415953</v>
      </c>
      <c r="BP3">
        <v>0.77786272455578287</v>
      </c>
      <c r="BQ3">
        <v>0.5906532101002625</v>
      </c>
      <c r="BR3">
        <v>0.43998680419574587</v>
      </c>
      <c r="BS3">
        <v>0.32687594297588862</v>
      </c>
      <c r="BT3">
        <v>0.2482849924519826</v>
      </c>
      <c r="BU3">
        <v>0.19816097134143701</v>
      </c>
      <c r="BV3">
        <v>0.1689455234310798</v>
      </c>
      <c r="BW3">
        <v>0.15274539209399901</v>
      </c>
      <c r="BX3">
        <v>0.14065139686843781</v>
      </c>
      <c r="BY3">
        <v>0.12798994403066216</v>
      </c>
      <c r="BZ3">
        <v>0.11291627743201789</v>
      </c>
      <c r="CA3">
        <v>8.5555075907288475E-2</v>
      </c>
      <c r="CB3">
        <v>7.2610120609075915E-2</v>
      </c>
      <c r="CC3">
        <v>5.365073901170099E-2</v>
      </c>
      <c r="CD3">
        <v>5.3482494093680041E-2</v>
      </c>
      <c r="CE3">
        <v>6.0271788536999785E-2</v>
      </c>
      <c r="CF3">
        <v>7.3065687902158089E-2</v>
      </c>
      <c r="CG3">
        <v>8.9398257567861988E-2</v>
      </c>
      <c r="CH3">
        <v>0.1059117662180086</v>
      </c>
      <c r="CI3">
        <v>0.11911582162794901</v>
      </c>
      <c r="CJ3">
        <v>0.12676798501244679</v>
      </c>
      <c r="CK3">
        <v>0.12880811525609179</v>
      </c>
      <c r="CL3">
        <v>0.12710674044118359</v>
      </c>
      <c r="CM3">
        <v>0.12387600598988521</v>
      </c>
      <c r="CN3">
        <v>0.11998365843482479</v>
      </c>
      <c r="CO3">
        <v>0.11477029508657499</v>
      </c>
      <c r="CP3">
        <v>0.10744634471674619</v>
      </c>
      <c r="CQ3">
        <v>9.8151370584409398E-2</v>
      </c>
      <c r="CR3">
        <v>8.7536337976652598E-2</v>
      </c>
      <c r="CS3">
        <v>7.6189454948624211E-2</v>
      </c>
      <c r="CT3">
        <v>6.4450645271367124E-2</v>
      </c>
      <c r="CU3">
        <v>5.1827824023672517E-2</v>
      </c>
      <c r="CV3">
        <v>2.8620178661952867E-2</v>
      </c>
      <c r="CW3">
        <v>4.9605024661616396E-4</v>
      </c>
      <c r="CX3">
        <v>1.3110680617671743E-4</v>
      </c>
      <c r="CY3">
        <v>0</v>
      </c>
      <c r="DA3">
        <f t="shared" ref="DA3:DA13" si="0">SUM(C3:AW3)</f>
        <v>42.124074667982121</v>
      </c>
      <c r="DB3">
        <f t="shared" ref="DB3:DB13" si="1">SUM(AX3:BS3)</f>
        <v>54.757006969436326</v>
      </c>
      <c r="DC3">
        <f t="shared" ref="DC3:DC13" si="2">SUM(BT3:CT3)</f>
        <v>3.0378432028431464</v>
      </c>
      <c r="DD3">
        <f t="shared" ref="DD3:DD13" si="3">SUM(CU3:CY3)</f>
        <v>8.1075159738418265E-2</v>
      </c>
    </row>
    <row r="4" spans="1:108">
      <c r="A4" s="9" t="s">
        <v>269</v>
      </c>
      <c r="B4" s="9" t="s">
        <v>304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1.5010540441215661E-3</v>
      </c>
      <c r="AG4">
        <v>0.150933848180135</v>
      </c>
      <c r="AH4">
        <v>0.47323774993824158</v>
      </c>
      <c r="AI4">
        <v>0.84955892016085099</v>
      </c>
      <c r="AJ4">
        <v>1.137588453660584</v>
      </c>
      <c r="AK4">
        <v>1.2566031937047542</v>
      </c>
      <c r="AL4">
        <v>1.2199885897545879</v>
      </c>
      <c r="AM4">
        <v>1.116253701978658</v>
      </c>
      <c r="AN4">
        <v>1.0484240280455179</v>
      </c>
      <c r="AO4">
        <v>1.075355706815958</v>
      </c>
      <c r="AP4">
        <v>1.1942665729802477</v>
      </c>
      <c r="AQ4">
        <v>1.367283093318272</v>
      </c>
      <c r="AR4">
        <v>1.5552016605324082</v>
      </c>
      <c r="AS4">
        <v>1.732138692197714</v>
      </c>
      <c r="AT4">
        <v>1.8886198471608941</v>
      </c>
      <c r="AU4">
        <v>2.0259160326416481</v>
      </c>
      <c r="AV4">
        <v>2.14612445877742</v>
      </c>
      <c r="AW4">
        <v>2.2505845738203121</v>
      </c>
      <c r="AX4">
        <v>2.3389292201860479</v>
      </c>
      <c r="AY4">
        <v>2.4105143128795739</v>
      </c>
      <c r="AZ4">
        <v>2.4659454000962162</v>
      </c>
      <c r="BA4">
        <v>2.5065418566152537</v>
      </c>
      <c r="BB4">
        <v>2.5314386651214682</v>
      </c>
      <c r="BC4">
        <v>2.5399915346837476</v>
      </c>
      <c r="BD4">
        <v>2.534621897433782</v>
      </c>
      <c r="BE4">
        <v>2.5213533514973419</v>
      </c>
      <c r="BF4">
        <v>2.5077138878999521</v>
      </c>
      <c r="BG4">
        <v>2.5002324925133896</v>
      </c>
      <c r="BH4">
        <v>2.502530197280934</v>
      </c>
      <c r="BI4">
        <v>2.5151519187128839</v>
      </c>
      <c r="BJ4">
        <v>2.5359813100492081</v>
      </c>
      <c r="BK4">
        <v>2.5606327009632976</v>
      </c>
      <c r="BL4">
        <v>2.58387295424476</v>
      </c>
      <c r="BM4">
        <v>2.6012735258557642</v>
      </c>
      <c r="BN4">
        <v>2.61046011017338</v>
      </c>
      <c r="BO4">
        <v>2.6118320375568964</v>
      </c>
      <c r="BP4">
        <v>2.6074009630912141</v>
      </c>
      <c r="BQ4">
        <v>2.598558284363174</v>
      </c>
      <c r="BR4">
        <v>2.5853503390441941</v>
      </c>
      <c r="BS4">
        <v>2.5660040933664616</v>
      </c>
      <c r="BT4">
        <v>2.536288431758988</v>
      </c>
      <c r="BU4">
        <v>2.4899707206534396</v>
      </c>
      <c r="BV4">
        <v>2.4199876104542639</v>
      </c>
      <c r="BW4">
        <v>2.3197758786227758</v>
      </c>
      <c r="BX4">
        <v>2.183556212153968</v>
      </c>
      <c r="BY4">
        <v>2.010335842573014</v>
      </c>
      <c r="BZ4">
        <v>1.803712438115888</v>
      </c>
      <c r="CA4">
        <v>1.5708596178236782</v>
      </c>
      <c r="CB4">
        <v>1.3212707348303501</v>
      </c>
      <c r="CC4">
        <v>1.0658981847974518</v>
      </c>
      <c r="CD4">
        <v>0.81563981553567544</v>
      </c>
      <c r="CE4">
        <v>0.58044657776020758</v>
      </c>
      <c r="CF4">
        <v>0.37093555149163282</v>
      </c>
      <c r="CG4">
        <v>0.20048743996299537</v>
      </c>
      <c r="CH4">
        <v>8.3224985455737477E-2</v>
      </c>
      <c r="CI4">
        <v>1.6987266686555799E-3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3.9108272176235929E-12</v>
      </c>
      <c r="CY4">
        <v>0</v>
      </c>
      <c r="DA4">
        <f t="shared" si="0"/>
        <v>22.489580177712327</v>
      </c>
      <c r="DB4">
        <f t="shared" si="1"/>
        <v>55.736331053628945</v>
      </c>
      <c r="DC4">
        <f t="shared" si="2"/>
        <v>21.774088768658718</v>
      </c>
      <c r="DD4">
        <f t="shared" si="3"/>
        <v>3.9108272176235929E-12</v>
      </c>
    </row>
    <row r="5" spans="1:108">
      <c r="A5" s="9" t="s">
        <v>269</v>
      </c>
      <c r="B5" s="9" t="s">
        <v>305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8.5652058164538696E-4</v>
      </c>
      <c r="AG5">
        <v>8.4536798895350596E-2</v>
      </c>
      <c r="AH5">
        <v>0.23797633344493421</v>
      </c>
      <c r="AI5">
        <v>0.40207228473034801</v>
      </c>
      <c r="AJ5">
        <v>0.51600318606986106</v>
      </c>
      <c r="AK5">
        <v>0.55072181316241398</v>
      </c>
      <c r="AL5">
        <v>0.51901699852051186</v>
      </c>
      <c r="AM5">
        <v>0.46433882235953261</v>
      </c>
      <c r="AN5">
        <v>0.43299972143125842</v>
      </c>
      <c r="AO5">
        <v>0.44909794646948537</v>
      </c>
      <c r="AP5">
        <v>0.50862804957815544</v>
      </c>
      <c r="AQ5">
        <v>0.59272947419791322</v>
      </c>
      <c r="AR5">
        <v>0.68284507093678171</v>
      </c>
      <c r="AS5">
        <v>0.76634213020779574</v>
      </c>
      <c r="AT5">
        <v>0.83724390858757525</v>
      </c>
      <c r="AU5">
        <v>0.89424921919367384</v>
      </c>
      <c r="AV5">
        <v>0.93713970204279884</v>
      </c>
      <c r="AW5">
        <v>0.9661725026039647</v>
      </c>
      <c r="AX5">
        <v>0.98144519045885015</v>
      </c>
      <c r="AY5">
        <v>0.98326393371169585</v>
      </c>
      <c r="AZ5">
        <v>0.97289633818631427</v>
      </c>
      <c r="BA5">
        <v>0.95238108436171021</v>
      </c>
      <c r="BB5">
        <v>0.92308102714959328</v>
      </c>
      <c r="BC5">
        <v>0.88638487507335006</v>
      </c>
      <c r="BD5">
        <v>0.84459225230077684</v>
      </c>
      <c r="BE5">
        <v>0.80092990799714503</v>
      </c>
      <c r="BF5">
        <v>0.75872021162984604</v>
      </c>
      <c r="BG5">
        <v>0.72061029126947396</v>
      </c>
      <c r="BH5">
        <v>0.68798752372794403</v>
      </c>
      <c r="BI5">
        <v>0.66100978521504661</v>
      </c>
      <c r="BJ5">
        <v>0.63895948618120069</v>
      </c>
      <c r="BK5">
        <v>0.62070322903281083</v>
      </c>
      <c r="BL5">
        <v>0.60550950275838844</v>
      </c>
      <c r="BM5">
        <v>0.59386938738927597</v>
      </c>
      <c r="BN5">
        <v>0.58794418177108265</v>
      </c>
      <c r="BO5">
        <v>0.591584085925006</v>
      </c>
      <c r="BP5">
        <v>0.60947546076139136</v>
      </c>
      <c r="BQ5">
        <v>0.64575744750717434</v>
      </c>
      <c r="BR5">
        <v>0.70310058237240924</v>
      </c>
      <c r="BS5">
        <v>0.78192019004664193</v>
      </c>
      <c r="BT5">
        <v>0.87977538047115156</v>
      </c>
      <c r="BU5">
        <v>0.99160018021815921</v>
      </c>
      <c r="BV5">
        <v>1.1107798896349099</v>
      </c>
      <c r="BW5">
        <v>1.230997382485524</v>
      </c>
      <c r="BX5">
        <v>1.3482174809665521</v>
      </c>
      <c r="BY5">
        <v>1.4641130655305941</v>
      </c>
      <c r="BZ5">
        <v>1.5875775873196161</v>
      </c>
      <c r="CA5">
        <v>1.7348945255342041</v>
      </c>
      <c r="CB5">
        <v>1.9279354895168879</v>
      </c>
      <c r="CC5">
        <v>2.190316303257442</v>
      </c>
      <c r="CD5">
        <v>2.541261022563396</v>
      </c>
      <c r="CE5">
        <v>2.9884606302322241</v>
      </c>
      <c r="CF5">
        <v>3.522094268244524</v>
      </c>
      <c r="CG5">
        <v>4.11093742576083</v>
      </c>
      <c r="CH5">
        <v>4.7017480194781225</v>
      </c>
      <c r="CI5">
        <v>5.2237181307706102</v>
      </c>
      <c r="CJ5">
        <v>5.5985123877180198</v>
      </c>
      <c r="CK5">
        <v>5.75369015768345</v>
      </c>
      <c r="CL5">
        <v>5.6377181934065943</v>
      </c>
      <c r="CM5">
        <v>5.2333106199007862</v>
      </c>
      <c r="CN5">
        <v>4.5656327210410854</v>
      </c>
      <c r="CO5">
        <v>3.7048075160765124</v>
      </c>
      <c r="CP5">
        <v>2.7565097314914282</v>
      </c>
      <c r="CQ5">
        <v>1.797374669470384</v>
      </c>
      <c r="CR5">
        <v>0.83915347692268649</v>
      </c>
      <c r="CS5">
        <v>0.16313811589070326</v>
      </c>
      <c r="CT5">
        <v>6.2917057247773391E-4</v>
      </c>
      <c r="CU5">
        <v>0</v>
      </c>
      <c r="CV5">
        <v>0</v>
      </c>
      <c r="CW5">
        <v>2.8421709430404001E-15</v>
      </c>
      <c r="CX5">
        <v>7.1854817917937897E-7</v>
      </c>
      <c r="CY5">
        <v>0</v>
      </c>
      <c r="DA5">
        <f t="shared" si="0"/>
        <v>9.8429704830139997</v>
      </c>
      <c r="DB5">
        <f t="shared" si="1"/>
        <v>16.552125974827128</v>
      </c>
      <c r="DC5">
        <f t="shared" si="2"/>
        <v>73.60490354215888</v>
      </c>
      <c r="DD5">
        <f t="shared" si="3"/>
        <v>7.1854818202154996E-7</v>
      </c>
    </row>
    <row r="6" spans="1:108">
      <c r="A6" s="9" t="s">
        <v>269</v>
      </c>
      <c r="B6" s="9" t="s">
        <v>306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1.1043106837794602E-3</v>
      </c>
      <c r="AG6">
        <v>0.1093932273588466</v>
      </c>
      <c r="AH6">
        <v>0.31501898690767038</v>
      </c>
      <c r="AI6">
        <v>0.53770010770350818</v>
      </c>
      <c r="AJ6">
        <v>0.69493903676671076</v>
      </c>
      <c r="AK6">
        <v>0.74643346471572236</v>
      </c>
      <c r="AL6">
        <v>0.7082463754160232</v>
      </c>
      <c r="AM6">
        <v>0.63817134080558657</v>
      </c>
      <c r="AN6">
        <v>0.5984453982476734</v>
      </c>
      <c r="AO6">
        <v>0.62186663150957966</v>
      </c>
      <c r="AP6">
        <v>0.70360851612916897</v>
      </c>
      <c r="AQ6">
        <v>0.81880836077389385</v>
      </c>
      <c r="AR6">
        <v>0.94288913779238703</v>
      </c>
      <c r="AS6">
        <v>1.0592623060401494</v>
      </c>
      <c r="AT6">
        <v>1.160402715096476</v>
      </c>
      <c r="AU6">
        <v>1.244860371539394</v>
      </c>
      <c r="AV6">
        <v>1.3120318291114119</v>
      </c>
      <c r="AW6">
        <v>1.361413136300138</v>
      </c>
      <c r="AX6">
        <v>1.3920735023766322</v>
      </c>
      <c r="AY6">
        <v>1.4034632964115561</v>
      </c>
      <c r="AZ6">
        <v>1.3964876382962204</v>
      </c>
      <c r="BA6">
        <v>1.3733356231407519</v>
      </c>
      <c r="BB6">
        <v>1.3356299037450641</v>
      </c>
      <c r="BC6">
        <v>1.2853333255977337</v>
      </c>
      <c r="BD6">
        <v>1.2258882608125139</v>
      </c>
      <c r="BE6">
        <v>1.162159080082916</v>
      </c>
      <c r="BF6">
        <v>1.099244194680566</v>
      </c>
      <c r="BG6">
        <v>1.0413691877805604</v>
      </c>
      <c r="BH6">
        <v>0.99107762674570987</v>
      </c>
      <c r="BI6">
        <v>0.94921721252611668</v>
      </c>
      <c r="BJ6">
        <v>0.91531245330403554</v>
      </c>
      <c r="BK6">
        <v>0.88806883604776132</v>
      </c>
      <c r="BL6">
        <v>0.86640430746831465</v>
      </c>
      <c r="BM6">
        <v>0.85063816557815652</v>
      </c>
      <c r="BN6">
        <v>0.84332312410201438</v>
      </c>
      <c r="BO6">
        <v>0.84955785956385554</v>
      </c>
      <c r="BP6">
        <v>0.87614728875305636</v>
      </c>
      <c r="BQ6">
        <v>0.93002572122132798</v>
      </c>
      <c r="BR6">
        <v>1.0171220445865836</v>
      </c>
      <c r="BS6">
        <v>1.141072607077068</v>
      </c>
      <c r="BT6">
        <v>1.301789076250758</v>
      </c>
      <c r="BU6">
        <v>1.4948296623217361</v>
      </c>
      <c r="BV6">
        <v>1.711608918118888</v>
      </c>
      <c r="BW6">
        <v>1.9404089644998876</v>
      </c>
      <c r="BX6">
        <v>2.167677173603872</v>
      </c>
      <c r="BY6">
        <v>2.3819488534950017</v>
      </c>
      <c r="BZ6">
        <v>2.5757455179434898</v>
      </c>
      <c r="CA6">
        <v>2.7466268653669559</v>
      </c>
      <c r="CB6">
        <v>2.896946009880776</v>
      </c>
      <c r="CC6">
        <v>3.0323122199216299</v>
      </c>
      <c r="CD6">
        <v>3.1586815015859542</v>
      </c>
      <c r="CE6">
        <v>3.2792372888707559</v>
      </c>
      <c r="CF6">
        <v>3.3926683747746482</v>
      </c>
      <c r="CG6">
        <v>3.4925405644963101</v>
      </c>
      <c r="CH6">
        <v>3.5666649201312159</v>
      </c>
      <c r="CI6">
        <v>3.5968406835403357</v>
      </c>
      <c r="CJ6">
        <v>3.5604516451690764</v>
      </c>
      <c r="CK6">
        <v>3.4336821071370975</v>
      </c>
      <c r="CL6">
        <v>3.1971438785996598</v>
      </c>
      <c r="CM6">
        <v>2.8432379966219079</v>
      </c>
      <c r="CN6">
        <v>2.3831201707732643</v>
      </c>
      <c r="CO6">
        <v>1.8527426213629039</v>
      </c>
      <c r="CP6">
        <v>1.2988182234266759</v>
      </c>
      <c r="CQ6">
        <v>0.74586795481665269</v>
      </c>
      <c r="CR6">
        <v>0.30220498945540158</v>
      </c>
      <c r="CS6">
        <v>0.11024592157214108</v>
      </c>
      <c r="CT6">
        <v>6.7525475705062399E-2</v>
      </c>
      <c r="CU6">
        <v>3.9482150675641398E-2</v>
      </c>
      <c r="CV6">
        <v>2.0916399900912E-2</v>
      </c>
      <c r="CW6">
        <v>3.8543785767615197E-4</v>
      </c>
      <c r="CX6">
        <v>1.0196792214856035E-4</v>
      </c>
      <c r="CY6">
        <v>0</v>
      </c>
      <c r="DA6">
        <f t="shared" si="0"/>
        <v>13.574595252898121</v>
      </c>
      <c r="DB6">
        <f t="shared" si="1"/>
        <v>23.832951259898511</v>
      </c>
      <c r="DC6">
        <f t="shared" si="2"/>
        <v>62.531567579442068</v>
      </c>
      <c r="DD6">
        <f t="shared" si="3"/>
        <v>6.0885956356378113E-2</v>
      </c>
    </row>
    <row r="7" spans="1:108">
      <c r="A7" s="9" t="s">
        <v>269</v>
      </c>
      <c r="B7" s="9" t="s">
        <v>307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1.3882493466612958E-3</v>
      </c>
      <c r="AG7">
        <v>0.13810619109042119</v>
      </c>
      <c r="AH7">
        <v>0.40781750389070143</v>
      </c>
      <c r="AI7">
        <v>0.70670931835000084</v>
      </c>
      <c r="AJ7">
        <v>0.92279985561581079</v>
      </c>
      <c r="AK7">
        <v>0.99852574305027064</v>
      </c>
      <c r="AL7">
        <v>0.9522179864990804</v>
      </c>
      <c r="AM7">
        <v>0.85994808197406447</v>
      </c>
      <c r="AN7">
        <v>0.80582517293495692</v>
      </c>
      <c r="AO7">
        <v>0.83567689370068865</v>
      </c>
      <c r="AP7">
        <v>0.9446757377132261</v>
      </c>
      <c r="AQ7">
        <v>1.0999806719518381</v>
      </c>
      <c r="AR7">
        <v>1.2681366982577782</v>
      </c>
      <c r="AS7">
        <v>1.426318674491122</v>
      </c>
      <c r="AT7">
        <v>1.564418420891118</v>
      </c>
      <c r="AU7">
        <v>1.6809074461987321</v>
      </c>
      <c r="AV7">
        <v>1.775506355937172</v>
      </c>
      <c r="AW7">
        <v>1.8480654924982223</v>
      </c>
      <c r="AX7">
        <v>1.8976866311315241</v>
      </c>
      <c r="AY7">
        <v>1.9236916241044</v>
      </c>
      <c r="AZ7">
        <v>1.9269981331927681</v>
      </c>
      <c r="BA7">
        <v>1.9098651123770503</v>
      </c>
      <c r="BB7">
        <v>1.873617758363082</v>
      </c>
      <c r="BC7">
        <v>1.8203824364666623</v>
      </c>
      <c r="BD7">
        <v>1.7550584631345618</v>
      </c>
      <c r="BE7">
        <v>1.68537641737149</v>
      </c>
      <c r="BF7">
        <v>1.61987871935997</v>
      </c>
      <c r="BG7">
        <v>1.5656504103078002</v>
      </c>
      <c r="BH7">
        <v>1.5265646022066219</v>
      </c>
      <c r="BI7">
        <v>1.5029976810407859</v>
      </c>
      <c r="BJ7">
        <v>1.4922212764146521</v>
      </c>
      <c r="BK7">
        <v>1.4889897665101182</v>
      </c>
      <c r="BL7">
        <v>1.4870841239572981</v>
      </c>
      <c r="BM7">
        <v>1.4812232564454439</v>
      </c>
      <c r="BN7">
        <v>1.4687003740951201</v>
      </c>
      <c r="BO7">
        <v>1.4504377778030801</v>
      </c>
      <c r="BP7">
        <v>1.43045698678204</v>
      </c>
      <c r="BQ7">
        <v>1.4142847230639419</v>
      </c>
      <c r="BR7">
        <v>1.407965994641146</v>
      </c>
      <c r="BS7">
        <v>1.4167324513614197</v>
      </c>
      <c r="BT7">
        <v>1.4432413194612139</v>
      </c>
      <c r="BU7">
        <v>1.4867108068450741</v>
      </c>
      <c r="BV7">
        <v>1.5429970651063201</v>
      </c>
      <c r="BW7">
        <v>1.6055347903616142</v>
      </c>
      <c r="BX7">
        <v>1.6664633667681978</v>
      </c>
      <c r="BY7">
        <v>1.7213627305033719</v>
      </c>
      <c r="BZ7">
        <v>1.7712649544371619</v>
      </c>
      <c r="CA7">
        <v>1.8237328873127041</v>
      </c>
      <c r="CB7">
        <v>1.892352185749608</v>
      </c>
      <c r="CC7">
        <v>1.994092399780524</v>
      </c>
      <c r="CD7">
        <v>2.143612790722794</v>
      </c>
      <c r="CE7">
        <v>2.345666843202344</v>
      </c>
      <c r="CF7">
        <v>2.5888396585959881</v>
      </c>
      <c r="CG7">
        <v>2.8426781752996981</v>
      </c>
      <c r="CH7">
        <v>3.0588774134160861</v>
      </c>
      <c r="CI7">
        <v>3.1781462590043801</v>
      </c>
      <c r="CJ7">
        <v>3.1442802905330316</v>
      </c>
      <c r="CK7">
        <v>2.921659010515774</v>
      </c>
      <c r="CL7">
        <v>2.511570107724058</v>
      </c>
      <c r="CM7">
        <v>1.9605839947568739</v>
      </c>
      <c r="CN7">
        <v>1.3538714207129492</v>
      </c>
      <c r="CO7">
        <v>0.73066947639507585</v>
      </c>
      <c r="CP7">
        <v>0.28137261678896036</v>
      </c>
      <c r="CQ7">
        <v>0.15347569616696138</v>
      </c>
      <c r="CR7">
        <v>5.3803304847775804E-2</v>
      </c>
      <c r="CS7">
        <v>2.5122046861554201E-4</v>
      </c>
      <c r="CT7">
        <v>0</v>
      </c>
      <c r="CU7">
        <v>0</v>
      </c>
      <c r="CV7">
        <v>0</v>
      </c>
      <c r="CW7">
        <v>0</v>
      </c>
      <c r="CX7">
        <v>4.5326666509026837E-8</v>
      </c>
      <c r="CY7">
        <v>0</v>
      </c>
      <c r="DA7">
        <f t="shared" si="0"/>
        <v>18.237024494391864</v>
      </c>
      <c r="DB7">
        <f t="shared" si="1"/>
        <v>35.545864720130979</v>
      </c>
      <c r="DC7">
        <f t="shared" si="2"/>
        <v>46.217110785477161</v>
      </c>
      <c r="DD7">
        <f t="shared" si="3"/>
        <v>4.5326666509026837E-8</v>
      </c>
    </row>
    <row r="8" spans="1:108">
      <c r="A8" s="9" t="s">
        <v>269</v>
      </c>
      <c r="B8" s="9" t="s">
        <v>308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1.2549282134823661E-3</v>
      </c>
      <c r="AF8">
        <v>0.13263510600838063</v>
      </c>
      <c r="AG8">
        <v>0.45936102518903821</v>
      </c>
      <c r="AH8">
        <v>0.88461586127382907</v>
      </c>
      <c r="AI8">
        <v>1.2538448505336421</v>
      </c>
      <c r="AJ8">
        <v>1.4450633024792039</v>
      </c>
      <c r="AK8">
        <v>1.423158778232162</v>
      </c>
      <c r="AL8">
        <v>1.2520701607064078</v>
      </c>
      <c r="AM8">
        <v>1.053813952230944</v>
      </c>
      <c r="AN8">
        <v>0.9391757995911949</v>
      </c>
      <c r="AO8">
        <v>0.95268042637332662</v>
      </c>
      <c r="AP8">
        <v>1.0686402890963937</v>
      </c>
      <c r="AQ8">
        <v>1.2314158687641641</v>
      </c>
      <c r="AR8">
        <v>1.393741876962876</v>
      </c>
      <c r="AS8">
        <v>1.5266770862024581</v>
      </c>
      <c r="AT8">
        <v>1.6180637373523179</v>
      </c>
      <c r="AU8">
        <v>1.6679538283350444</v>
      </c>
      <c r="AV8">
        <v>1.6811653089749998</v>
      </c>
      <c r="AW8">
        <v>1.6655653196506439</v>
      </c>
      <c r="AX8">
        <v>1.6290467352692819</v>
      </c>
      <c r="AY8">
        <v>1.5783734634379378</v>
      </c>
      <c r="AZ8">
        <v>1.5201118889683598</v>
      </c>
      <c r="BA8">
        <v>1.459730015406022</v>
      </c>
      <c r="BB8">
        <v>1.3984832350563159</v>
      </c>
      <c r="BC8">
        <v>1.3357789085810901</v>
      </c>
      <c r="BD8">
        <v>1.2721381424823179</v>
      </c>
      <c r="BE8">
        <v>1.210122386309592</v>
      </c>
      <c r="BF8">
        <v>1.1530947787016059</v>
      </c>
      <c r="BG8">
        <v>1.10388248816915</v>
      </c>
      <c r="BH8">
        <v>1.0635819187170601</v>
      </c>
      <c r="BI8">
        <v>1.0316285206838602</v>
      </c>
      <c r="BJ8">
        <v>1.0063233798916495</v>
      </c>
      <c r="BK8">
        <v>0.98529747443836513</v>
      </c>
      <c r="BL8">
        <v>0.96669443027810753</v>
      </c>
      <c r="BM8">
        <v>0.95041659497150466</v>
      </c>
      <c r="BN8">
        <v>0.93877081959204511</v>
      </c>
      <c r="BO8">
        <v>0.9365901006881433</v>
      </c>
      <c r="BP8">
        <v>0.95016728816600116</v>
      </c>
      <c r="BQ8">
        <v>0.98550287557385341</v>
      </c>
      <c r="BR8">
        <v>1.047433812722812</v>
      </c>
      <c r="BS8">
        <v>1.1388292708458041</v>
      </c>
      <c r="BT8">
        <v>1.2597408554632681</v>
      </c>
      <c r="BU8">
        <v>1.4074001113807402</v>
      </c>
      <c r="BV8">
        <v>1.5768322341999501</v>
      </c>
      <c r="BW8">
        <v>1.7620494877292239</v>
      </c>
      <c r="BX8">
        <v>1.9570257888466418</v>
      </c>
      <c r="BY8">
        <v>2.1596665145267515</v>
      </c>
      <c r="BZ8">
        <v>2.3722123252415681</v>
      </c>
      <c r="CA8">
        <v>2.6000742953903639</v>
      </c>
      <c r="CB8">
        <v>2.848859476455214</v>
      </c>
      <c r="CC8">
        <v>3.1201306378934799</v>
      </c>
      <c r="CD8">
        <v>3.4056632786334298</v>
      </c>
      <c r="CE8">
        <v>3.6819702603049662</v>
      </c>
      <c r="CF8">
        <v>3.9085445439856721</v>
      </c>
      <c r="CG8">
        <v>4.031288693439083</v>
      </c>
      <c r="CH8">
        <v>3.9916025645301461</v>
      </c>
      <c r="CI8">
        <v>3.741453129348892</v>
      </c>
      <c r="CJ8">
        <v>3.2628360328823538</v>
      </c>
      <c r="CK8">
        <v>2.5846531594240338</v>
      </c>
      <c r="CL8">
        <v>1.7926144455436741</v>
      </c>
      <c r="CM8">
        <v>0.99047341323370086</v>
      </c>
      <c r="CN8">
        <v>0.23111769034600238</v>
      </c>
      <c r="CO8">
        <v>8.9502607944780374E-4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2.9194495709816707E-10</v>
      </c>
      <c r="CY8">
        <v>0</v>
      </c>
      <c r="DA8">
        <f t="shared" si="0"/>
        <v>21.650897506170509</v>
      </c>
      <c r="DB8">
        <f t="shared" si="1"/>
        <v>25.661998528950875</v>
      </c>
      <c r="DC8">
        <f t="shared" si="2"/>
        <v>52.687103964878609</v>
      </c>
      <c r="DD8">
        <f t="shared" si="3"/>
        <v>2.9194495709816707E-10</v>
      </c>
    </row>
    <row r="9" spans="1:108">
      <c r="A9" s="9" t="s">
        <v>269</v>
      </c>
      <c r="B9" s="9" t="s">
        <v>309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1.838875449666054E-3</v>
      </c>
      <c r="AG9">
        <v>0.184180127231163</v>
      </c>
      <c r="AH9">
        <v>0.56527084800122163</v>
      </c>
      <c r="AI9">
        <v>1.0014256675297761</v>
      </c>
      <c r="AJ9">
        <v>1.327438211221724</v>
      </c>
      <c r="AK9">
        <v>1.454086971557254</v>
      </c>
      <c r="AL9">
        <v>1.4039571780770541</v>
      </c>
      <c r="AM9">
        <v>1.2869761468099501</v>
      </c>
      <c r="AN9">
        <v>1.2276626017392718</v>
      </c>
      <c r="AO9">
        <v>1.295708800180994</v>
      </c>
      <c r="AP9">
        <v>1.4860006793710379</v>
      </c>
      <c r="AQ9">
        <v>1.750736558180598</v>
      </c>
      <c r="AR9">
        <v>2.0395520312412039</v>
      </c>
      <c r="AS9">
        <v>2.3165745416618302</v>
      </c>
      <c r="AT9">
        <v>2.5641093509371915</v>
      </c>
      <c r="AU9">
        <v>2.776772749064238</v>
      </c>
      <c r="AV9">
        <v>2.9506400034956961</v>
      </c>
      <c r="AW9">
        <v>3.0816724347130515</v>
      </c>
      <c r="AX9">
        <v>3.1647500572003304</v>
      </c>
      <c r="AY9">
        <v>3.1956009865620074</v>
      </c>
      <c r="AZ9">
        <v>3.1732083831420903</v>
      </c>
      <c r="BA9">
        <v>3.0996752712510558</v>
      </c>
      <c r="BB9">
        <v>2.9768470751464498</v>
      </c>
      <c r="BC9">
        <v>2.8088419892148719</v>
      </c>
      <c r="BD9">
        <v>2.6047983689148362</v>
      </c>
      <c r="BE9">
        <v>2.3786405997536577</v>
      </c>
      <c r="BF9">
        <v>2.1458831371618379</v>
      </c>
      <c r="BG9">
        <v>1.9203705759516183</v>
      </c>
      <c r="BH9">
        <v>1.711903396737942</v>
      </c>
      <c r="BI9">
        <v>1.525990137645586</v>
      </c>
      <c r="BJ9">
        <v>1.364480857875392</v>
      </c>
      <c r="BK9">
        <v>1.2262958750855719</v>
      </c>
      <c r="BL9">
        <v>1.1091097768498299</v>
      </c>
      <c r="BM9">
        <v>1.0111493490324279</v>
      </c>
      <c r="BN9">
        <v>0.93232406197847961</v>
      </c>
      <c r="BO9">
        <v>0.87466196330891699</v>
      </c>
      <c r="BP9">
        <v>0.84081686447820803</v>
      </c>
      <c r="BQ9">
        <v>0.83175428347408342</v>
      </c>
      <c r="BR9">
        <v>0.84638171912727667</v>
      </c>
      <c r="BS9">
        <v>0.88148253927978426</v>
      </c>
      <c r="BT9">
        <v>0.93142947942398568</v>
      </c>
      <c r="BU9">
        <v>0.98904493773132918</v>
      </c>
      <c r="BV9">
        <v>1.0469108043294535</v>
      </c>
      <c r="BW9">
        <v>1.0986391729890141</v>
      </c>
      <c r="BX9">
        <v>1.1390062119826381</v>
      </c>
      <c r="BY9">
        <v>1.16850999202187</v>
      </c>
      <c r="BZ9">
        <v>1.1932681722126819</v>
      </c>
      <c r="CA9">
        <v>1.2237567260745901</v>
      </c>
      <c r="CB9">
        <v>1.272352020668686</v>
      </c>
      <c r="CC9">
        <v>1.3501589717998801</v>
      </c>
      <c r="CD9">
        <v>1.4624944197863061</v>
      </c>
      <c r="CE9">
        <v>1.604283729995134</v>
      </c>
      <c r="CF9">
        <v>1.7584784132306059</v>
      </c>
      <c r="CG9">
        <v>1.89852663296521</v>
      </c>
      <c r="CH9">
        <v>1.9936653818490278</v>
      </c>
      <c r="CI9">
        <v>2.0157258451268958</v>
      </c>
      <c r="CJ9">
        <v>1.946689402164764</v>
      </c>
      <c r="CK9">
        <v>1.7837590455672678</v>
      </c>
      <c r="CL9">
        <v>1.5409238050068248</v>
      </c>
      <c r="CM9">
        <v>1.245035424401983</v>
      </c>
      <c r="CN9">
        <v>0.91913899068193372</v>
      </c>
      <c r="CO9">
        <v>0.61829677707877395</v>
      </c>
      <c r="CP9">
        <v>0.35226971660101458</v>
      </c>
      <c r="CQ9">
        <v>0.10670696713093268</v>
      </c>
      <c r="CR9">
        <v>1.3579135440124901E-3</v>
      </c>
      <c r="CS9">
        <v>0</v>
      </c>
      <c r="CT9">
        <v>0</v>
      </c>
      <c r="CU9">
        <v>0</v>
      </c>
      <c r="CV9">
        <v>0</v>
      </c>
      <c r="CW9">
        <v>0</v>
      </c>
      <c r="CX9">
        <v>2.9152315050851021E-8</v>
      </c>
      <c r="CY9">
        <v>0</v>
      </c>
      <c r="DA9">
        <f t="shared" si="0"/>
        <v>28.714603776462926</v>
      </c>
      <c r="DB9">
        <f t="shared" si="1"/>
        <v>40.624967269172252</v>
      </c>
      <c r="DC9">
        <f t="shared" si="2"/>
        <v>30.660428954364818</v>
      </c>
      <c r="DD9">
        <f t="shared" si="3"/>
        <v>2.9152315050851021E-8</v>
      </c>
    </row>
    <row r="10" spans="1:108">
      <c r="A10" s="9" t="s">
        <v>269</v>
      </c>
      <c r="B10" s="9" t="s">
        <v>310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1.7384510523346982E-3</v>
      </c>
      <c r="AG10">
        <v>0.17366389730684201</v>
      </c>
      <c r="AH10">
        <v>0.52515455339071127</v>
      </c>
      <c r="AI10">
        <v>0.92311335958594787</v>
      </c>
      <c r="AJ10">
        <v>1.2178009502154019</v>
      </c>
      <c r="AK10">
        <v>1.3291356150945801</v>
      </c>
      <c r="AL10">
        <v>1.2777123749588779</v>
      </c>
      <c r="AM10">
        <v>1.1621841377012081</v>
      </c>
      <c r="AN10">
        <v>1.0938042358679521</v>
      </c>
      <c r="AO10">
        <v>1.1346379705534799</v>
      </c>
      <c r="AP10">
        <v>1.2805250900482961</v>
      </c>
      <c r="AQ10">
        <v>1.4905374396227358</v>
      </c>
      <c r="AR10">
        <v>1.7228311012929498</v>
      </c>
      <c r="AS10">
        <v>1.9491610422489276</v>
      </c>
      <c r="AT10">
        <v>2.1573137777424138</v>
      </c>
      <c r="AU10">
        <v>2.3450688771216099</v>
      </c>
      <c r="AV10">
        <v>2.5099593489972918</v>
      </c>
      <c r="AW10">
        <v>2.6479548435807581</v>
      </c>
      <c r="AX10">
        <v>2.7531271814199698</v>
      </c>
      <c r="AY10">
        <v>2.8199292388189421</v>
      </c>
      <c r="AZ10">
        <v>2.8455038874727179</v>
      </c>
      <c r="BA10">
        <v>2.8298242830396441</v>
      </c>
      <c r="BB10">
        <v>2.7729493964930483</v>
      </c>
      <c r="BC10">
        <v>2.6772406059970657</v>
      </c>
      <c r="BD10">
        <v>2.5497786710067425</v>
      </c>
      <c r="BE10">
        <v>2.4021703996763817</v>
      </c>
      <c r="BF10">
        <v>2.247800271387014</v>
      </c>
      <c r="BG10">
        <v>2.0989025593912882</v>
      </c>
      <c r="BH10">
        <v>1.9643462298474901</v>
      </c>
      <c r="BI10">
        <v>1.8492888481053658</v>
      </c>
      <c r="BJ10">
        <v>1.7557302228835958</v>
      </c>
      <c r="BK10">
        <v>1.683361925912056</v>
      </c>
      <c r="BL10">
        <v>1.631419603953892</v>
      </c>
      <c r="BM10">
        <v>1.60053803586848</v>
      </c>
      <c r="BN10">
        <v>1.5937525801125261</v>
      </c>
      <c r="BO10">
        <v>1.6165640687376239</v>
      </c>
      <c r="BP10">
        <v>1.6748607052991979</v>
      </c>
      <c r="BQ10">
        <v>1.7717099058096459</v>
      </c>
      <c r="BR10">
        <v>1.9057198889625862</v>
      </c>
      <c r="BS10">
        <v>2.0697816029372715</v>
      </c>
      <c r="BT10">
        <v>2.2500623961177721</v>
      </c>
      <c r="BU10">
        <v>2.4268416544029763</v>
      </c>
      <c r="BV10">
        <v>2.5768826696438283</v>
      </c>
      <c r="BW10">
        <v>2.6767777347534678</v>
      </c>
      <c r="BX10">
        <v>2.7057809984994341</v>
      </c>
      <c r="BY10">
        <v>2.652292302590844</v>
      </c>
      <c r="BZ10">
        <v>2.5152792839565041</v>
      </c>
      <c r="CA10">
        <v>2.3035838923366705</v>
      </c>
      <c r="CB10">
        <v>2.0334862901120823</v>
      </c>
      <c r="CC10">
        <v>1.7253971595589679</v>
      </c>
      <c r="CD10">
        <v>1.3997342391549139</v>
      </c>
      <c r="CE10">
        <v>1.0739245456034938</v>
      </c>
      <c r="CF10">
        <v>0.7634979234466639</v>
      </c>
      <c r="CG10">
        <v>0.4847303295968004</v>
      </c>
      <c r="CH10">
        <v>0.2559307989964934</v>
      </c>
      <c r="CI10">
        <v>8.5744382446387116E-2</v>
      </c>
      <c r="CJ10">
        <v>1.3214927877885432E-2</v>
      </c>
      <c r="CK10">
        <v>2.4129138994623999E-4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1.0669509720173672E-11</v>
      </c>
      <c r="CY10">
        <v>0</v>
      </c>
      <c r="DA10">
        <f t="shared" si="0"/>
        <v>24.94229706638232</v>
      </c>
      <c r="DB10">
        <f t="shared" si="1"/>
        <v>47.114300113132543</v>
      </c>
      <c r="DC10">
        <f t="shared" si="2"/>
        <v>27.943402820485137</v>
      </c>
      <c r="DD10">
        <f t="shared" si="3"/>
        <v>1.0669509720173672E-11</v>
      </c>
    </row>
    <row r="11" spans="1:108">
      <c r="A11" s="9" t="s">
        <v>269</v>
      </c>
      <c r="B11" s="9" t="s">
        <v>311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1.9701989106440201E-3</v>
      </c>
      <c r="AG11">
        <v>0.19521898954295158</v>
      </c>
      <c r="AH11">
        <v>0.56299952863394531</v>
      </c>
      <c r="AI11">
        <v>0.9628909756257551</v>
      </c>
      <c r="AJ11">
        <v>1.2479522398846439</v>
      </c>
      <c r="AK11">
        <v>1.345680611893048</v>
      </c>
      <c r="AL11">
        <v>1.2833522791176999</v>
      </c>
      <c r="AM11">
        <v>1.1623337001024419</v>
      </c>
      <c r="AN11">
        <v>1.0921291944740499</v>
      </c>
      <c r="AO11">
        <v>1.13031891070746</v>
      </c>
      <c r="AP11">
        <v>1.2679273185189199</v>
      </c>
      <c r="AQ11">
        <v>1.4605083136305699</v>
      </c>
      <c r="AR11">
        <v>1.6642668861072623</v>
      </c>
      <c r="AS11">
        <v>1.8499710522570041</v>
      </c>
      <c r="AT11">
        <v>2.0050294840372755</v>
      </c>
      <c r="AU11">
        <v>2.1281531841540202</v>
      </c>
      <c r="AV11">
        <v>2.2199696097861201</v>
      </c>
      <c r="AW11">
        <v>2.2815750757873601</v>
      </c>
      <c r="AX11">
        <v>2.31339116736652</v>
      </c>
      <c r="AY11">
        <v>2.3162914986729737</v>
      </c>
      <c r="AZ11">
        <v>2.2931135659681781</v>
      </c>
      <c r="BA11">
        <v>2.248023197448346</v>
      </c>
      <c r="BB11">
        <v>2.1831493123663641</v>
      </c>
      <c r="BC11">
        <v>2.100365599996822</v>
      </c>
      <c r="BD11">
        <v>2.0036824772147299</v>
      </c>
      <c r="BE11">
        <v>1.899712045596156</v>
      </c>
      <c r="BF11">
        <v>1.7961688899908199</v>
      </c>
      <c r="BG11">
        <v>1.700488126248842</v>
      </c>
      <c r="BH11">
        <v>1.6189950673783158</v>
      </c>
      <c r="BI11">
        <v>1.5573901392521461</v>
      </c>
      <c r="BJ11">
        <v>1.5214025215330138</v>
      </c>
      <c r="BK11">
        <v>1.516853446226452</v>
      </c>
      <c r="BL11">
        <v>1.5498590638021938</v>
      </c>
      <c r="BM11">
        <v>1.6265393907922561</v>
      </c>
      <c r="BN11">
        <v>1.7518063239139203</v>
      </c>
      <c r="BO11">
        <v>1.9276131645771239</v>
      </c>
      <c r="BP11">
        <v>2.1500829961594783</v>
      </c>
      <c r="BQ11">
        <v>2.4068005403916501</v>
      </c>
      <c r="BR11">
        <v>2.6768799735632878</v>
      </c>
      <c r="BS11">
        <v>2.9327437303621764</v>
      </c>
      <c r="BT11">
        <v>3.143099136829794</v>
      </c>
      <c r="BU11">
        <v>3.2777688064063355</v>
      </c>
      <c r="BV11">
        <v>3.3131390642689924</v>
      </c>
      <c r="BW11">
        <v>3.2368886018654379</v>
      </c>
      <c r="BX11">
        <v>3.0501981405409841</v>
      </c>
      <c r="BY11">
        <v>2.7712673104272096</v>
      </c>
      <c r="BZ11">
        <v>2.4321894695356741</v>
      </c>
      <c r="CA11">
        <v>2.0724184581285678</v>
      </c>
      <c r="CB11">
        <v>1.730364614966756</v>
      </c>
      <c r="CC11">
        <v>1.435303222959766</v>
      </c>
      <c r="CD11">
        <v>1.2006057346456107</v>
      </c>
      <c r="CE11">
        <v>1.0209303779173566</v>
      </c>
      <c r="CF11">
        <v>0.87647806807943573</v>
      </c>
      <c r="CG11">
        <v>0.74271193212375686</v>
      </c>
      <c r="CH11">
        <v>0.60262601769897517</v>
      </c>
      <c r="CI11">
        <v>0.4481687161640166</v>
      </c>
      <c r="CJ11">
        <v>0.28162019048264436</v>
      </c>
      <c r="CK11">
        <v>0.18694388786624083</v>
      </c>
      <c r="CL11">
        <v>0.12529277227217503</v>
      </c>
      <c r="CM11">
        <v>7.4274075383229402E-2</v>
      </c>
      <c r="CN11">
        <v>2.3631363816463198E-2</v>
      </c>
      <c r="CO11">
        <v>4.8024562764510399E-4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2.8615005476240212E-9</v>
      </c>
      <c r="CY11">
        <v>0</v>
      </c>
      <c r="DA11">
        <f t="shared" si="0"/>
        <v>23.862247553171169</v>
      </c>
      <c r="DB11">
        <f t="shared" si="1"/>
        <v>44.091352238821763</v>
      </c>
      <c r="DC11">
        <f t="shared" si="2"/>
        <v>32.046400208007064</v>
      </c>
      <c r="DD11">
        <f t="shared" si="3"/>
        <v>2.8615005476240212E-9</v>
      </c>
    </row>
    <row r="12" spans="1:108">
      <c r="A12" s="9" t="s">
        <v>269</v>
      </c>
      <c r="B12" s="9" t="s">
        <v>312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9.8048210361149912E-4</v>
      </c>
      <c r="AF12">
        <v>0.11270940734447701</v>
      </c>
      <c r="AG12">
        <v>0.5412335956128056</v>
      </c>
      <c r="AH12">
        <v>1.1846192728218718</v>
      </c>
      <c r="AI12">
        <v>1.8036103637815937</v>
      </c>
      <c r="AJ12">
        <v>2.1834819024219003</v>
      </c>
      <c r="AK12">
        <v>2.2378610160276819</v>
      </c>
      <c r="AL12">
        <v>2.0417195077822479</v>
      </c>
      <c r="AM12">
        <v>1.7754803696554362</v>
      </c>
      <c r="AN12">
        <v>1.6168832885531839</v>
      </c>
      <c r="AO12">
        <v>1.6489458292657038</v>
      </c>
      <c r="AP12">
        <v>1.845740331572862</v>
      </c>
      <c r="AQ12">
        <v>2.1298311012376261</v>
      </c>
      <c r="AR12">
        <v>2.4313547088585281</v>
      </c>
      <c r="AS12">
        <v>2.7060462427357939</v>
      </c>
      <c r="AT12">
        <v>2.9348459300072745</v>
      </c>
      <c r="AU12">
        <v>3.1155301675956681</v>
      </c>
      <c r="AV12">
        <v>3.2490833370241878</v>
      </c>
      <c r="AW12">
        <v>3.3376012118699365</v>
      </c>
      <c r="AX12">
        <v>3.3819570178505467</v>
      </c>
      <c r="AY12">
        <v>3.3829205662244717</v>
      </c>
      <c r="AZ12">
        <v>3.3439375105538374</v>
      </c>
      <c r="BA12">
        <v>3.2706495919325542</v>
      </c>
      <c r="BB12">
        <v>3.1660361892025621</v>
      </c>
      <c r="BC12">
        <v>3.0334029740889821</v>
      </c>
      <c r="BD12">
        <v>2.8799750563404336</v>
      </c>
      <c r="BE12">
        <v>2.7170758863642077</v>
      </c>
      <c r="BF12">
        <v>2.5571105659661422</v>
      </c>
      <c r="BG12">
        <v>2.4107192738038301</v>
      </c>
      <c r="BH12">
        <v>2.2845886686517476</v>
      </c>
      <c r="BI12">
        <v>2.1813871070423239</v>
      </c>
      <c r="BJ12">
        <v>2.1004150488214863</v>
      </c>
      <c r="BK12">
        <v>2.038035306780956</v>
      </c>
      <c r="BL12">
        <v>1.9890428959684421</v>
      </c>
      <c r="BM12">
        <v>1.9482250218022279</v>
      </c>
      <c r="BN12">
        <v>1.9112498461714722</v>
      </c>
      <c r="BO12">
        <v>1.874981259459642</v>
      </c>
      <c r="BP12">
        <v>1.8359942663247817</v>
      </c>
      <c r="BQ12">
        <v>1.7886350459347138</v>
      </c>
      <c r="BR12">
        <v>1.7258162594769719</v>
      </c>
      <c r="BS12">
        <v>1.6406395995046299</v>
      </c>
      <c r="BT12">
        <v>1.5277578827803597</v>
      </c>
      <c r="BU12">
        <v>1.3853675209475058</v>
      </c>
      <c r="BV12">
        <v>1.2165449524088618</v>
      </c>
      <c r="BW12">
        <v>1.0289134745886115</v>
      </c>
      <c r="BX12">
        <v>0.83163890996609402</v>
      </c>
      <c r="BY12">
        <v>0.63770424579736873</v>
      </c>
      <c r="BZ12">
        <v>0.46085226312034705</v>
      </c>
      <c r="CA12">
        <v>0.31284363312850016</v>
      </c>
      <c r="CB12">
        <v>0.2020414470094806</v>
      </c>
      <c r="CC12">
        <v>0.1333333556554806</v>
      </c>
      <c r="CD12">
        <v>0.10727928945124458</v>
      </c>
      <c r="CE12">
        <v>0.11836725100226611</v>
      </c>
      <c r="CF12">
        <v>0.15506290559528399</v>
      </c>
      <c r="CG12">
        <v>0.20224759433936859</v>
      </c>
      <c r="CH12">
        <v>0.2440316658674278</v>
      </c>
      <c r="CI12">
        <v>0.26632785102345641</v>
      </c>
      <c r="CJ12">
        <v>0.2606903906294008</v>
      </c>
      <c r="CK12">
        <v>0.22703955899467859</v>
      </c>
      <c r="CL12">
        <v>0.1736212564585258</v>
      </c>
      <c r="CM12">
        <v>0.11291313730817472</v>
      </c>
      <c r="CN12">
        <v>3.4383788024572939E-2</v>
      </c>
      <c r="CO12">
        <v>6.8460136362489198E-4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4.0497582176613017E-9</v>
      </c>
      <c r="CY12">
        <v>0</v>
      </c>
      <c r="DA12">
        <f t="shared" si="0"/>
        <v>36.897558066272396</v>
      </c>
      <c r="DB12">
        <f t="shared" si="1"/>
        <v>53.462794958266969</v>
      </c>
      <c r="DC12">
        <f t="shared" si="2"/>
        <v>9.6396469754606375</v>
      </c>
      <c r="DD12">
        <f t="shared" si="3"/>
        <v>4.0497582176613017E-9</v>
      </c>
    </row>
    <row r="13" spans="1:108">
      <c r="A13" s="9" t="s">
        <v>269</v>
      </c>
      <c r="B13" s="9" t="s">
        <v>313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1.443711719564514E-3</v>
      </c>
      <c r="AF13">
        <v>0.1568235993014252</v>
      </c>
      <c r="AG13">
        <v>0.61350895519232174</v>
      </c>
      <c r="AH13">
        <v>1.2479220678398701</v>
      </c>
      <c r="AI13">
        <v>1.8270453696222042</v>
      </c>
      <c r="AJ13">
        <v>2.1547657853353899</v>
      </c>
      <c r="AK13">
        <v>2.1628630551719024</v>
      </c>
      <c r="AL13">
        <v>1.9358885759792401</v>
      </c>
      <c r="AM13">
        <v>1.652953372010872</v>
      </c>
      <c r="AN13">
        <v>1.4831262402640961</v>
      </c>
      <c r="AO13">
        <v>1.4997834149318758</v>
      </c>
      <c r="AP13">
        <v>1.671408319014392</v>
      </c>
      <c r="AQ13">
        <v>1.9201498499384779</v>
      </c>
      <c r="AR13">
        <v>2.1790139652384721</v>
      </c>
      <c r="AS13">
        <v>2.4073745050678603</v>
      </c>
      <c r="AT13">
        <v>2.5890924573710081</v>
      </c>
      <c r="AU13">
        <v>2.7245637675449759</v>
      </c>
      <c r="AV13">
        <v>2.8180131920434235</v>
      </c>
      <c r="AW13">
        <v>2.8752413733723796</v>
      </c>
      <c r="AX13">
        <v>2.90102657472575</v>
      </c>
      <c r="AY13">
        <v>2.8996084838359577</v>
      </c>
      <c r="AZ13">
        <v>2.8767215703139764</v>
      </c>
      <c r="BA13">
        <v>2.8387372183383355</v>
      </c>
      <c r="BB13">
        <v>2.7879200401014534</v>
      </c>
      <c r="BC13">
        <v>2.725149936794542</v>
      </c>
      <c r="BD13">
        <v>2.6535028462794399</v>
      </c>
      <c r="BE13">
        <v>2.5789034097465495</v>
      </c>
      <c r="BF13">
        <v>2.508013773797154</v>
      </c>
      <c r="BG13">
        <v>2.4462731598137841</v>
      </c>
      <c r="BH13">
        <v>2.3963358435980142</v>
      </c>
      <c r="BI13">
        <v>2.3581847488709622</v>
      </c>
      <c r="BJ13">
        <v>2.3297205192108246</v>
      </c>
      <c r="BK13">
        <v>2.3070948983643662</v>
      </c>
      <c r="BL13">
        <v>2.2858752173778498</v>
      </c>
      <c r="BM13">
        <v>2.2622868566903036</v>
      </c>
      <c r="BN13">
        <v>2.2337572039285321</v>
      </c>
      <c r="BO13">
        <v>2.199056310042836</v>
      </c>
      <c r="BP13">
        <v>2.1569696094396922</v>
      </c>
      <c r="BQ13">
        <v>2.104576483766234</v>
      </c>
      <c r="BR13">
        <v>2.037786172845816</v>
      </c>
      <c r="BS13">
        <v>1.95223115124906</v>
      </c>
      <c r="BT13">
        <v>1.8437105522081239</v>
      </c>
      <c r="BU13">
        <v>1.7093634465293781</v>
      </c>
      <c r="BV13">
        <v>1.5488168498959141</v>
      </c>
      <c r="BW13">
        <v>1.3647901260047739</v>
      </c>
      <c r="BX13">
        <v>1.1619092221820639</v>
      </c>
      <c r="BY13">
        <v>0.95001725423642847</v>
      </c>
      <c r="BZ13">
        <v>0.74211309151857852</v>
      </c>
      <c r="CA13">
        <v>0.55192533628938034</v>
      </c>
      <c r="CB13">
        <v>0.39198858800893382</v>
      </c>
      <c r="CC13">
        <v>0.27245527741250741</v>
      </c>
      <c r="CD13">
        <v>0.19877426708142421</v>
      </c>
      <c r="CE13">
        <v>0.16898278631350921</v>
      </c>
      <c r="CF13">
        <v>0.17343641776002983</v>
      </c>
      <c r="CG13">
        <v>0.19666917438796622</v>
      </c>
      <c r="CH13">
        <v>0.22041018743557</v>
      </c>
      <c r="CI13">
        <v>0.22783741242057259</v>
      </c>
      <c r="CJ13">
        <v>0.20903224422029321</v>
      </c>
      <c r="CK13">
        <v>0.1647702974857056</v>
      </c>
      <c r="CL13">
        <v>0.10545116063590568</v>
      </c>
      <c r="CM13">
        <v>3.6065040216968311E-2</v>
      </c>
      <c r="CN13">
        <v>7.676616647785279E-4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3.3138007893285258E-10</v>
      </c>
      <c r="CY13">
        <v>0</v>
      </c>
      <c r="DA13">
        <f t="shared" si="0"/>
        <v>33.920981576959754</v>
      </c>
      <c r="DB13">
        <f t="shared" si="1"/>
        <v>53.839732029131433</v>
      </c>
      <c r="DC13">
        <f t="shared" si="2"/>
        <v>12.239286393908806</v>
      </c>
      <c r="DD13">
        <f t="shared" si="3"/>
        <v>3.3138007893285258E-10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Section Length</vt:lpstr>
      <vt:lpstr>Undrained Shear Strength</vt:lpstr>
      <vt:lpstr>LOI</vt:lpstr>
      <vt:lpstr>PC2 Grain Size</vt:lpstr>
      <vt:lpstr>PC3 Grain Size</vt:lpstr>
      <vt:lpstr>Sieved Grain Size</vt:lpstr>
      <vt:lpstr>Avg PC2 Grain Size from PSA</vt:lpstr>
      <vt:lpstr>Avg PC3 Grain Size from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Wagner</dc:creator>
  <cp:lastModifiedBy>Martin Jakobsson</cp:lastModifiedBy>
  <dcterms:created xsi:type="dcterms:W3CDTF">2021-08-24T08:26:00Z</dcterms:created>
  <dcterms:modified xsi:type="dcterms:W3CDTF">2021-11-13T12:05:23Z</dcterms:modified>
</cp:coreProperties>
</file>